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  <externalReference r:id="rId10"/>
    <externalReference r:id="rId11"/>
    <externalReference r:id="rId12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ФХД'!$64:$64</definedName>
    <definedName name="istok1">'Показатели ФХД'!$65:$65</definedName>
    <definedName name="istok2">'Показатели ФХД'!$78:$78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ФХД'!$47:$47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ФХД'!$E$8:$I$83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<sst xmlns="http://schemas.openxmlformats.org/spreadsheetml/2006/main" count="1268" uniqueCount="850">
  <si>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</si>
  <si>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</si>
  <si>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</si>
  <si>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</si>
  <si>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</si>
  <si>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</si>
  <si>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</si>
  <si>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</si>
  <si>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</si>
  <si>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</si>
  <si>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</si>
  <si>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</si>
  <si>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</si>
  <si>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</si>
  <si>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</si>
  <si>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</si>
  <si>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</si>
  <si>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</si>
  <si>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</si>
  <si>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</si>
  <si>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</si>
  <si>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</si>
  <si>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</si>
  <si>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</si>
  <si>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</si>
  <si>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</si>
  <si>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</si>
  <si>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</si>
  <si>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</si>
  <si>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</si>
  <si>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</si>
  <si>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</si>
  <si>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</si>
  <si>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</si>
  <si>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</si>
  <si>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</si>
  <si>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</si>
  <si>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</si>
  <si>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</si>
  <si>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</si>
  <si>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</si>
  <si>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</si>
  <si>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</si>
  <si>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</si>
  <si>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</si>
  <si>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</si>
  <si>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</si>
  <si>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</si>
  <si>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</si>
  <si>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</si>
  <si>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</si>
  <si>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</si>
  <si>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</si>
  <si>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</si>
  <si>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</si>
  <si>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</si>
  <si>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</si>
  <si>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</si>
  <si>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</si>
  <si>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</si>
  <si>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</si>
  <si>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</si>
  <si>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</si>
  <si>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</si>
  <si>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</si>
  <si>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</si>
  <si>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</si>
  <si>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</si>
  <si>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</si>
  <si>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</si>
  <si>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</si>
  <si>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</si>
  <si>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</si>
  <si>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</si>
  <si>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</si>
  <si>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</si>
  <si>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</si>
  <si>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</si>
  <si>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</si>
  <si>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</si>
  <si>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</si>
  <si>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</si>
  <si>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</si>
  <si>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</si>
  <si>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</si>
  <si>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</si>
  <si>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</si>
  <si>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</si>
  <si>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</si>
  <si>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</si>
  <si>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</si>
  <si>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</si>
  <si>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</si>
  <si>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</si>
  <si>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</si>
  <si>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</si>
  <si>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</si>
  <si>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</si>
  <si>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</si>
  <si>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</si>
  <si>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</si>
  <si>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</si>
  <si>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</si>
  <si>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</si>
  <si>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</si>
  <si>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</si>
  <si>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</si>
  <si>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</si>
  <si>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</si>
  <si>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</si>
  <si>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</si>
  <si>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</si>
  <si>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</si>
  <si>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</si>
  <si>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</si>
  <si>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</si>
  <si>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</si>
  <si>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</si>
  <si>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</si>
  <si>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</si>
  <si>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</si>
  <si>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</si>
  <si>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</si>
  <si>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</si>
  <si>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</si>
  <si>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</si>
  <si>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</si>
  <si>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</si>
  <si>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</si>
  <si>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</si>
  <si>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</si>
  <si>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</si>
  <si>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</si>
  <si>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</si>
  <si>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</si>
  <si>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</si>
  <si>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</si>
  <si>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</si>
  <si>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</si>
  <si>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</si>
  <si>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</si>
  <si>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</si>
  <si>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</si>
  <si>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</si>
  <si>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</si>
  <si>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</si>
  <si>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</si>
  <si>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</si>
  <si>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</si>
  <si>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</si>
  <si>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</si>
  <si>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</si>
  <si>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</si>
  <si>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</si>
  <si>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</si>
  <si>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</si>
  <si>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</si>
  <si>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</si>
  <si>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</si>
  <si>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</si>
  <si>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</si>
  <si>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</si>
  <si>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</si>
  <si>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</si>
  <si>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</si>
  <si>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</si>
  <si>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</si>
  <si>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</si>
  <si>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</si>
  <si>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</si>
  <si>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</si>
  <si>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</si>
  <si>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</si>
  <si>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</si>
  <si>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</si>
  <si>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</si>
  <si>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</si>
  <si>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</si>
  <si>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</si>
  <si>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</si>
  <si>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</si>
  <si>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</si>
  <si>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</si>
  <si>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</si>
  <si>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</si>
  <si>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</si>
  <si>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</si>
  <si>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</si>
  <si>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</si>
  <si>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</si>
  <si>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</si>
  <si>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</si>
  <si>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</si>
  <si>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</si>
  <si>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</si>
  <si>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</si>
  <si>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</si>
  <si>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</si>
  <si>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</si>
  <si>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</si>
  <si>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</si>
  <si>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</si>
  <si>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</si>
  <si>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</si>
  <si>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</si>
  <si>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</si>
  <si>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</si>
  <si>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</si>
  <si>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</si>
  <si>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</si>
  <si>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</si>
  <si>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</si>
  <si>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</si>
  <si>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</si>
  <si>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</si>
  <si>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</si>
  <si>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</si>
  <si>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</si>
  <si>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</si>
  <si>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</si>
  <si>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</si>
  <si>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</si>
  <si>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</si>
  <si>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</si>
  <si>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</si>
  <si>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</si>
  <si>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</si>
  <si>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</si>
  <si>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</si>
  <si>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</si>
  <si>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</si>
  <si>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</si>
  <si>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</si>
  <si>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</si>
  <si>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</si>
  <si>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</si>
  <si>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</si>
  <si>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</si>
  <si>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</si>
  <si>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</si>
  <si>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</si>
  <si>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</si>
  <si>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</si>
  <si>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</si>
  <si>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</si>
  <si>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</si>
  <si>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</si>
  <si>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</si>
  <si>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</si>
  <si>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</si>
  <si>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</si>
  <si>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</si>
  <si>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</si>
  <si>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</si>
  <si>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</si>
  <si>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</si>
  <si>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</si>
  <si>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</si>
  <si>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</si>
  <si>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</si>
  <si>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</si>
  <si>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</si>
  <si>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</si>
  <si>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</si>
  <si>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</si>
  <si>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</si>
  <si>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</si>
  <si>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</si>
  <si>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</si>
  <si>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</si>
  <si>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</si>
  <si>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</si>
  <si>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</si>
  <si>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</si>
  <si>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</si>
  <si>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</si>
  <si>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</si>
  <si>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</si>
  <si>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</si>
  <si>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</si>
  <si>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</si>
  <si>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</si>
  <si>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</si>
  <si>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</si>
  <si>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</si>
  <si>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</si>
  <si>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</si>
  <si>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</si>
  <si>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</si>
  <si>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</si>
  <si>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</si>
  <si>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</si>
  <si>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</si>
  <si>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</si>
  <si>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</si>
  <si>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</si>
  <si>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</si>
  <si>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</si>
  <si>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</si>
  <si>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</si>
  <si>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</si>
  <si>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</si>
  <si>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</si>
  <si>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</si>
  <si>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</si>
  <si>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</si>
  <si>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</si>
  <si>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</si>
  <si>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</si>
  <si>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</si>
  <si>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</si>
  <si>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</si>
  <si>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</si>
  <si>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</si>
  <si>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</si>
  <si>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</si>
  <si>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</si>
  <si>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</si>
  <si>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</si>
  <si>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</si>
  <si>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</si>
  <si>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</si>
  <si>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</si>
  <si>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</si>
  <si>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</si>
  <si>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</si>
  <si>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</si>
  <si>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</si>
  <si>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</si>
  <si>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</si>
  <si>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</si>
  <si>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</si>
  <si>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</si>
  <si>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</si>
  <si>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</si>
  <si>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</si>
  <si>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</si>
  <si>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</si>
  <si>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</si>
  <si>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</si>
  <si>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</si>
  <si>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</si>
  <si>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</si>
  <si>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</si>
  <si>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</si>
  <si>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</si>
  <si>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</si>
  <si>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</si>
  <si>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</si>
  <si>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</si>
  <si>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</si>
  <si>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</si>
  <si>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</si>
  <si>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</si>
  <si>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</si>
  <si>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</si>
  <si>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</si>
  <si>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</si>
  <si>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</si>
  <si>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</si>
  <si>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</si>
  <si>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</si>
  <si>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</si>
  <si>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</si>
  <si>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</si>
  <si>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</si>
  <si>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</si>
  <si>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</si>
  <si>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</si>
  <si>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</si>
  <si>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</si>
  <si>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</si>
  <si>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</si>
  <si>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</si>
  <si>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</si>
  <si>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</si>
  <si>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</si>
  <si>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</si>
  <si>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</si>
  <si>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</si>
  <si>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</si>
  <si>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</si>
  <si>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</si>
  <si>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</si>
  <si>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</si>
  <si>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</si>
  <si>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</si>
  <si>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</si>
  <si>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</si>
  <si>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</si>
  <si>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</si>
  <si>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</si>
  <si>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</si>
  <si>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</si>
  <si>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</si>
  <si>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</si>
  <si>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</si>
  <si>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</si>
  <si>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</si>
  <si>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</si>
  <si>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</si>
  <si>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</si>
  <si>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</si>
  <si>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</si>
  <si>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</si>
  <si>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</si>
  <si>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</si>
  <si>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</si>
  <si>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</si>
  <si>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</si>
  <si>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</si>
  <si>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</si>
  <si>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</si>
  <si>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</si>
  <si>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</si>
  <si>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</si>
  <si>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</si>
  <si>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</si>
  <si>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</si>
  <si>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</si>
  <si>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</si>
  <si>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</si>
  <si>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</si>
  <si>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</si>
  <si>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</si>
  <si>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</si>
  <si>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</si>
  <si>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</si>
  <si>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</si>
  <si>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</si>
  <si>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</si>
  <si>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</si>
  <si>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</si>
  <si>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</si>
  <si>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</si>
  <si>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</si>
  <si>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</si>
  <si>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</si>
  <si>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</si>
  <si>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</si>
  <si>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</si>
  <si>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</si>
  <si>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</si>
  <si>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</si>
  <si>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</si>
  <si>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</si>
  <si>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</si>
  <si>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</si>
  <si>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</si>
  <si>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</si>
  <si>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</si>
  <si>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</si>
  <si>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</si>
  <si>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</si>
  <si>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</si>
  <si>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</si>
  <si>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</si>
  <si>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</si>
  <si>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</si>
  <si>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</si>
  <si>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</si>
  <si>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</si>
  <si>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</si>
  <si>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</si>
  <si>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</si>
  <si>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</si>
  <si>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</si>
  <si>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</si>
  <si>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</si>
  <si>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</si>
  <si>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</si>
  <si>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</si>
  <si>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</si>
  <si>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</si>
  <si>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</si>
  <si>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</si>
  <si>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</si>
  <si>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</si>
  <si>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</si>
  <si>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</si>
  <si>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</si>
  <si>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</si>
  <si>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</si>
  <si>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</si>
  <si>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</si>
  <si>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</si>
  <si>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</si>
  <si>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</si>
  <si>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</si>
  <si>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</si>
  <si>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</si>
  <si>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</si>
  <si>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</si>
  <si>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</si>
  <si>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</si>
  <si>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</si>
  <si>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</si>
  <si>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</si>
  <si>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</si>
  <si>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</si>
  <si>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</si>
  <si>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</si>
  <si>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</si>
  <si>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</si>
  <si>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</si>
  <si>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</si>
  <si>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</si>
  <si>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</si>
  <si>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</si>
  <si>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</si>
  <si>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</si>
  <si>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</si>
  <si>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</si>
  <si>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</si>
  <si>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</si>
  <si>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</si>
  <si>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</si>
  <si>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</si>
  <si>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</si>
  <si>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</si>
  <si>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</si>
  <si>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</si>
  <si>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</si>
  <si>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</si>
  <si>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</si>
  <si>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</si>
  <si>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</si>
  <si>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</si>
  <si>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</si>
  <si>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</si>
  <si>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</si>
  <si>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</si>
  <si>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</si>
  <si>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</si>
  <si>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</si>
  <si>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</si>
  <si>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</si>
  <si>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</si>
  <si>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</si>
  <si>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</si>
  <si>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</si>
  <si>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</si>
  <si>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</si>
  <si>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</si>
  <si>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</si>
  <si>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</si>
  <si>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</si>
  <si>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</si>
  <si>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</si>
  <si>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</si>
  <si>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</si>
  <si>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</si>
  <si>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</si>
  <si>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</si>
  <si>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</si>
  <si>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</si>
  <si>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</si>
  <si>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</si>
  <si>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</si>
  <si>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</si>
  <si>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</si>
  <si>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</si>
  <si>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</si>
  <si>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</si>
  <si>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</si>
  <si>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</si>
  <si>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</si>
  <si>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</si>
  <si>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</si>
  <si>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</si>
  <si>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</si>
  <si>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</si>
  <si>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</si>
  <si>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</si>
  <si>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</si>
  <si>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</si>
  <si>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</si>
  <si>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</si>
  <si>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</si>
  <si>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</si>
  <si>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</si>
  <si>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</si>
  <si>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</si>
  <si>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</si>
  <si>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</si>
  <si>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</si>
  <si>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</si>
  <si>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</si>
  <si>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</si>
  <si>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</si>
  <si>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</si>
  <si>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</si>
  <si>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</si>
  <si>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</si>
  <si>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</si>
  <si>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</si>
  <si>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</si>
  <si>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</si>
  <si>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</si>
  <si>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</si>
  <si>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</si>
  <si>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</si>
  <si>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</si>
  <si>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</si>
  <si>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</si>
  <si>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</si>
  <si>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</si>
  <si>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</si>
  <si>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</si>
  <si>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</si>
  <si>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</si>
  <si>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</si>
  <si>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</si>
  <si>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</si>
  <si>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</si>
  <si>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</si>
  <si>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</si>
  <si>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</si>
  <si>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</si>
  <si>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</si>
  <si>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</si>
  <si>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</si>
  <si>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</si>
  <si>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</si>
  <si>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</si>
  <si>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</si>
  <si>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</si>
  <si>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</si>
  <si>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</si>
  <si>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</si>
  <si>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</si>
  <si>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</si>
  <si>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</si>
  <si>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</si>
  <si>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</si>
  <si>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</si>
  <si>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</si>
  <si>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</si>
  <si>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</si>
  <si>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</si>
  <si>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</si>
  <si>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</si>
  <si>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</si>
  <si>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</si>
  <si>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</si>
  <si>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</si>
  <si>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</si>
  <si>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</si>
  <si>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</si>
  <si>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</si>
  <si>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</si>
  <si>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</si>
  <si>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</si>
  <si>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</si>
  <si>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</si>
  <si>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</si>
  <si>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</si>
  <si>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</si>
  <si>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</si>
  <si>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</si>
  <si>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</si>
  <si>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</si>
  <si>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</si>
  <si>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</si>
  <si>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</si>
  <si>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</si>
  <si>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</si>
  <si>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</si>
  <si>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</si>
  <si>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</si>
  <si>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</si>
  <si>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</si>
  <si>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</si>
  <si>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</si>
  <si>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</si>
  <si>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</si>
  <si>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</si>
  <si>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</si>
  <si>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</si>
  <si>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</si>
  <si>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</si>
  <si>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</si>
  <si>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</si>
  <si>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</si>
  <si>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</si>
  <si>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</si>
  <si>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</si>
  <si>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</si>
  <si>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</si>
  <si>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</si>
  <si>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</si>
  <si>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</si>
  <si>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</si>
  <si>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</si>
  <si>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</si>
  <si>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</si>
  <si>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</si>
  <si>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</si>
  <si>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</si>
  <si>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</si>
  <si>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</si>
  <si>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</si>
  <si>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</si>
  <si>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</si>
  <si>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</si>
  <si>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</si>
  <si>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</si>
  <si>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</si>
  <si>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</si>
  <si>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</si>
  <si>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</si>
  <si>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</si>
  <si>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</si>
  <si>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</si>
  <si>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</si>
  <si>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</si>
  <si>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</si>
  <si>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</si>
  <si>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</si>
  <si>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</si>
  <si>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</si>
  <si>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</si>
  <si>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</si>
  <si>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</si>
  <si>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</si>
  <si>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</si>
  <si>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</si>
  <si>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</si>
  <si>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</si>
  <si>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</si>
  <si>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</si>
  <si>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</si>
  <si>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</si>
  <si>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</si>
  <si>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</si>
  <si>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</si>
  <si>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</si>
  <si>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</si>
  <si>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</si>
  <si>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</si>
  <si>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</si>
  <si>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</si>
  <si>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</si>
  <si>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</si>
  <si>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</si>
  <si>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</si>
  <si>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</si>
  <si>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</si>
  <si>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</si>
  <si>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</si>
  <si>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</si>
  <si>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</si>
  <si>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</si>
  <si>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</si>
  <si>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</si>
  <si>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</si>
  <si>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</si>
  <si>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</si>
  <si>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</si>
  <si>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</si>
  <si>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</si>
  <si>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</si>
  <si>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</si>
  <si>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</si>
  <si>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</si>
  <si>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</si>
  <si>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</si>
  <si>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</si>
  <si>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</si>
  <si>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</si>
  <si>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</si>
  <si>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</si>
  <si>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</si>
  <si>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</si>
  <si>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</si>
  <si>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</si>
  <si>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</si>
  <si>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</si>
  <si>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</si>
  <si>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</si>
  <si>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</si>
  <si>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</si>
  <si>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</si>
  <si>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</si>
  <si>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</si>
  <si>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</si>
  <si>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</si>
  <si>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</si>
  <si>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</si>
  <si>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</si>
  <si>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</si>
  <si>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</si>
  <si>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</si>
  <si>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</si>
  <si>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</si>
  <si>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</si>
  <si>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</si>
  <si>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</si>
  <si>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</si>
  <si>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</si>
  <si>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</si>
  <si>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</si>
  <si>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</si>
  <si>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</si>
  <si>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</si>
  <si>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</si>
  <si>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</si>
  <si>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</si>
  <si>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</si>
  <si>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</si>
  <si>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</si>
  <si>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</si>
  <si>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</si>
  <si>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</si>
  <si>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</si>
  <si>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</si>
  <si>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</si>
  <si>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</si>
  <si>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</si>
  <si>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</si>
  <si>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</si>
  <si>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</si>
  <si>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</si>
  <si>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</si>
  <si>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</si>
  <si>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</si>
  <si>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</si>
  <si>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</si>
  <si>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</si>
  <si>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</si>
  <si>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</si>
  <si>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</si>
  <si>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</si>
  <si>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Наименование источника</t>
  </si>
  <si>
    <t>Добавить</t>
  </si>
  <si>
    <t>филиал ОАО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</si>
  <si>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</si>
  <si>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</si>
  <si>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</si>
  <si>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</si>
  <si>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</si>
  <si>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</si>
  <si>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</si>
  <si>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</si>
  <si>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>-</t>
  </si>
  <si>
    <t>Уголь</t>
  </si>
  <si>
    <t>Газ природный</t>
  </si>
  <si>
    <t>Мазут</t>
  </si>
  <si>
    <t>договор по результатам торгов</t>
  </si>
  <si>
    <t>договоры с ООО "Теплоэнергоремонт"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</si>
</sst>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73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0" fontId="27" fillId="0" borderId="0">
      <alignment/>
      <protection locked="0"/>
    </xf>
  </cellStyleXfs>
  <cellXfs count="182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7" applyNumberFormat="1" applyFont="1" applyFill="1" applyBorder="1" applyAlignment="1" applyProtection="1">
      <alignment horizontal="center" vertical="center" wrapText="1"/>
      <protection/>
    </xf>
    <xf numFmtId="0" fontId="48" fillId="48" borderId="0" xfId="157" applyNumberFormat="1" applyFont="1" applyFill="1" applyBorder="1" applyAlignment="1" applyProtection="1">
      <alignment horizontal="center" vertical="center" wrapText="1"/>
      <protection/>
    </xf>
    <xf numFmtId="49" fontId="43" fillId="48" borderId="0" xfId="157" applyNumberFormat="1" applyFont="1" applyFill="1" applyBorder="1" applyAlignment="1" applyProtection="1">
      <alignment horizontal="center" vertical="center" wrapText="1"/>
      <protection/>
    </xf>
    <xf numFmtId="14" fontId="40" fillId="48" borderId="0" xfId="157" applyNumberFormat="1" applyFont="1" applyFill="1" applyBorder="1" applyAlignment="1" applyProtection="1">
      <alignment horizontal="center" vertical="center" wrapText="1"/>
      <protection/>
    </xf>
    <xf numFmtId="0" fontId="43" fillId="48" borderId="0" xfId="157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48" borderId="27" xfId="157" applyNumberFormat="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48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48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31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2" xfId="0" applyFont="1" applyFill="1" applyBorder="1" applyAlignment="1" applyProtection="1">
      <alignment horizontal="center" vertical="center" wrapText="1"/>
      <protection/>
    </xf>
    <xf numFmtId="0" fontId="43" fillId="48" borderId="33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3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40" xfId="0" applyFill="1" applyBorder="1" applyAlignment="1">
      <alignment/>
    </xf>
    <xf numFmtId="0" fontId="52" fillId="48" borderId="40" xfId="121" applyFont="1" applyFill="1" applyBorder="1" applyAlignment="1" applyProtection="1">
      <alignment horizontal="center" vertical="center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40" fillId="48" borderId="0" xfId="0" applyFont="1" applyFill="1" applyBorder="1" applyAlignment="1" applyProtection="1">
      <alignment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31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51" fillId="48" borderId="30" xfId="0" applyFont="1" applyFill="1" applyBorder="1" applyAlignment="1" applyProtection="1">
      <alignment horizontal="center" vertical="center" wrapText="1"/>
      <protection/>
    </xf>
    <xf numFmtId="0" fontId="40" fillId="48" borderId="36" xfId="0" applyFont="1" applyFill="1" applyBorder="1" applyAlignment="1" applyProtection="1">
      <alignment horizontal="center" vertical="center" wrapText="1"/>
      <protection/>
    </xf>
    <xf numFmtId="49" fontId="40" fillId="48" borderId="42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center" vertical="center" wrapText="1"/>
      <protection/>
    </xf>
    <xf numFmtId="49" fontId="40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Protection="1">
      <alignment/>
      <protection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Alignment="1" applyProtection="1">
      <alignment horizontal="center"/>
      <protection/>
    </xf>
    <xf numFmtId="0" fontId="52" fillId="48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48" borderId="29" xfId="121" applyFont="1" applyFill="1" applyBorder="1" applyAlignment="1" applyProtection="1">
      <alignment horizontal="center" vertical="center" wrapText="1"/>
      <protection/>
    </xf>
    <xf numFmtId="0" fontId="40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48" borderId="40" xfId="0" applyFont="1" applyFill="1" applyBorder="1" applyAlignment="1" applyProtection="1">
      <alignment horizontal="center" wrapText="1"/>
      <protection/>
    </xf>
    <xf numFmtId="0" fontId="40" fillId="48" borderId="40" xfId="0" applyFont="1" applyFill="1" applyBorder="1" applyAlignment="1" applyProtection="1">
      <alignment/>
      <protection/>
    </xf>
    <xf numFmtId="0" fontId="52" fillId="48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48" borderId="40" xfId="121" applyFont="1" applyFill="1" applyBorder="1" applyAlignment="1" applyProtection="1">
      <alignment horizontal="center" vertical="center"/>
      <protection/>
    </xf>
    <xf numFmtId="49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14" fontId="52" fillId="51" borderId="45" xfId="121" applyNumberFormat="1" applyFont="1" applyFill="1" applyBorder="1" applyAlignment="1" applyProtection="1">
      <alignment horizontal="center" vertical="center" wrapText="1"/>
      <protection/>
    </xf>
    <xf numFmtId="14" fontId="40" fillId="51" borderId="46" xfId="149" applyNumberFormat="1" applyFont="1" applyFill="1" applyBorder="1" applyAlignment="1" applyProtection="1">
      <alignment vertical="center" wrapText="1"/>
      <protection/>
    </xf>
    <xf numFmtId="0" fontId="51" fillId="48" borderId="40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32" borderId="18" xfId="0" applyFont="1" applyFill="1" applyBorder="1" applyAlignment="1" applyProtection="1">
      <alignment vertical="center" wrapText="1"/>
      <protection locked="0"/>
    </xf>
    <xf numFmtId="14" fontId="40" fillId="51" borderId="48" xfId="149" applyNumberFormat="1" applyFont="1" applyFill="1" applyBorder="1" applyAlignment="1" applyProtection="1">
      <alignment vertical="center" wrapText="1"/>
      <protection/>
    </xf>
    <xf numFmtId="14" fontId="40" fillId="51" borderId="49" xfId="149" applyNumberFormat="1" applyFont="1" applyFill="1" applyBorder="1" applyAlignment="1" applyProtection="1">
      <alignment vertical="center" wrapText="1"/>
      <protection/>
    </xf>
    <xf numFmtId="14" fontId="52" fillId="51" borderId="50" xfId="121" applyNumberFormat="1" applyFont="1" applyFill="1" applyBorder="1" applyAlignment="1" applyProtection="1">
      <alignment horizontal="center" vertical="center" wrapText="1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55" fillId="48" borderId="0" xfId="121" applyFont="1" applyFill="1" applyBorder="1" applyAlignment="1" applyProtection="1">
      <alignment horizontal="center" vertical="center"/>
      <protection/>
    </xf>
    <xf numFmtId="0" fontId="53" fillId="51" borderId="51" xfId="156" applyFont="1" applyFill="1" applyBorder="1" applyProtection="1">
      <alignment/>
      <protection/>
    </xf>
    <xf numFmtId="0" fontId="53" fillId="51" borderId="46" xfId="156" applyFont="1" applyFill="1" applyBorder="1" applyProtection="1">
      <alignment/>
      <protection/>
    </xf>
    <xf numFmtId="0" fontId="52" fillId="51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1" borderId="51" xfId="156" applyFont="1" applyFill="1" applyBorder="1" applyProtection="1">
      <alignment/>
      <protection/>
    </xf>
    <xf numFmtId="49" fontId="48" fillId="51" borderId="51" xfId="156" applyNumberFormat="1" applyFont="1" applyFill="1" applyBorder="1" applyAlignment="1" applyProtection="1">
      <alignment horizontal="right"/>
      <protection/>
    </xf>
    <xf numFmtId="0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9" xfId="153" applyFont="1" applyFill="1" applyBorder="1" applyAlignment="1" applyProtection="1">
      <alignment vertical="center" wrapText="1"/>
      <protection/>
    </xf>
    <xf numFmtId="0" fontId="52" fillId="48" borderId="27" xfId="121" applyFont="1" applyFill="1" applyBorder="1" applyAlignment="1" applyProtection="1">
      <alignment horizontal="center" vertical="center" wrapText="1"/>
      <protection/>
    </xf>
    <xf numFmtId="4" fontId="40" fillId="32" borderId="18" xfId="149" applyNumberFormat="1" applyFont="1" applyFill="1" applyBorder="1" applyAlignment="1" applyProtection="1">
      <alignment horizontal="center" vertical="center"/>
      <protection locked="0"/>
    </xf>
    <xf numFmtId="4" fontId="40" fillId="32" borderId="18" xfId="149" applyNumberFormat="1" applyFont="1" applyFill="1" applyBorder="1" applyAlignment="1" applyProtection="1">
      <alignment horizontal="center" vertical="center"/>
      <protection/>
    </xf>
    <xf numFmtId="4" fontId="40" fillId="4" borderId="18" xfId="149" applyNumberFormat="1" applyFont="1" applyFill="1" applyBorder="1" applyAlignment="1" applyProtection="1">
      <alignment horizontal="center" vertical="center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49" fontId="40" fillId="32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32" borderId="46" xfId="157" applyNumberFormat="1" applyFont="1" applyFill="1" applyBorder="1" applyAlignment="1" applyProtection="1">
      <alignment horizontal="center" vertical="center" wrapText="1"/>
      <protection locked="0"/>
    </xf>
    <xf numFmtId="49" fontId="3" fillId="32" borderId="37" xfId="121" applyNumberFormat="1" applyFill="1" applyBorder="1" applyAlignment="1" applyProtection="1">
      <alignment horizontal="center" vertical="center" wrapText="1"/>
      <protection locked="0"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49" fontId="43" fillId="48" borderId="29" xfId="157" applyNumberFormat="1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9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48" borderId="18" xfId="0" applyFont="1" applyFill="1" applyBorder="1" applyAlignment="1" applyProtection="1">
      <alignment horizontal="left" vertical="center" wrapText="1" indent="2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37" xfId="0" applyFont="1" applyFill="1" applyBorder="1" applyAlignment="1" applyProtection="1">
      <alignment horizontal="left" vertical="center" wrapText="1"/>
      <protection/>
    </xf>
    <xf numFmtId="0" fontId="40" fillId="48" borderId="46" xfId="0" applyFont="1" applyFill="1" applyBorder="1" applyAlignment="1" applyProtection="1">
      <alignment horizontal="left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32" borderId="18" xfId="149" applyFont="1" applyFill="1" applyBorder="1" applyAlignment="1" applyProtection="1">
      <alignment horizontal="left" vertical="center" wrapText="1" indent="1"/>
      <protection/>
    </xf>
    <xf numFmtId="0" fontId="40" fillId="48" borderId="18" xfId="149" applyFont="1" applyFill="1" applyBorder="1" applyAlignment="1" applyProtection="1">
      <alignment horizontal="left" vertical="center" wrapText="1" indent="1"/>
      <protection/>
    </xf>
    <xf numFmtId="0" fontId="40" fillId="48" borderId="40" xfId="121" applyFont="1" applyFill="1" applyBorder="1" applyAlignment="1" applyProtection="1">
      <alignment horizontal="center" vertical="center"/>
      <protection/>
    </xf>
    <xf numFmtId="0" fontId="40" fillId="48" borderId="53" xfId="121" applyFont="1" applyFill="1" applyBorder="1" applyAlignment="1" applyProtection="1">
      <alignment horizontal="center" vertical="center"/>
      <protection/>
    </xf>
    <xf numFmtId="0" fontId="40" fillId="49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58;&#1077;&#1087;&#1083;&#1086;%202014%20&#1092;&#1072;&#1082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55;&#1088;&#1086;&#1080;&#1079;&#1074;&#1086;&#1076;&#1089;&#1090;&#1074;&#1086;,%20&#1074;&#1099;&#1088;&#1091;&#1095;&#1082;&#1072;,%20&#1090;&#1086;&#1087;&#1083;&#1080;&#1074;&#1086;,%20&#1074;&#1086;&#1076;&#1072;%202014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40;&#1084;&#1086;&#1088;&#1090;&#1080;&#1079;&#1072;&#1094;&#1080;&#1103;\&#1074;&#1077;&#1076;&#1086;&#1084;%20&#1054;&#1057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2014 раскрытие"/>
      <sheetName val="Показатели ФХД"/>
    </sheetNames>
    <sheetDataSet>
      <sheetData sheetId="12">
        <row r="6">
          <cell r="D6">
            <v>83583069.09786326</v>
          </cell>
          <cell r="F6">
            <v>2798185.448877886</v>
          </cell>
          <cell r="H6">
            <v>4413498.633439105</v>
          </cell>
        </row>
        <row r="44">
          <cell r="E44">
            <v>161511.0313272699</v>
          </cell>
          <cell r="F44">
            <v>34718.28196980758</v>
          </cell>
          <cell r="G44">
            <v>2680738.7324008457</v>
          </cell>
          <cell r="H44">
            <v>6628.5158184112815</v>
          </cell>
        </row>
        <row r="72">
          <cell r="E72">
            <v>195405.15842518027</v>
          </cell>
          <cell r="G72">
            <v>9575.583023088006</v>
          </cell>
        </row>
        <row r="94">
          <cell r="E94">
            <v>155227.90735387625</v>
          </cell>
          <cell r="F94">
            <v>133177.0549734773</v>
          </cell>
          <cell r="G94">
            <v>3068538.8551327465</v>
          </cell>
          <cell r="H94">
            <v>59892.78657847237</v>
          </cell>
        </row>
        <row r="127">
          <cell r="E127">
            <v>1735764.39177053</v>
          </cell>
          <cell r="F127">
            <v>770302.0689617655</v>
          </cell>
          <cell r="G127">
            <v>449287.47865984676</v>
          </cell>
          <cell r="H127">
            <v>1163233.0644378525</v>
          </cell>
        </row>
        <row r="152">
          <cell r="E152">
            <v>537965.5324973348</v>
          </cell>
          <cell r="F152">
            <v>212110.14336463777</v>
          </cell>
          <cell r="G152">
            <v>141131.72928576093</v>
          </cell>
          <cell r="H152">
            <v>308603.69889255014</v>
          </cell>
        </row>
        <row r="173">
          <cell r="E173">
            <v>260893.05527210174</v>
          </cell>
          <cell r="G173">
            <v>2057792.4358805271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Статпоказатели"/>
      <sheetName val="Выручка"/>
      <sheetName val="Выручка 4 блок"/>
      <sheetName val="Выручка свод"/>
      <sheetName val="Покупная ээ и услуги СО"/>
      <sheetName val="Покупная ээ и услуги СО 4 блок"/>
      <sheetName val="Пок ээ и услуги СО СВОД"/>
      <sheetName val="Производство"/>
      <sheetName val="Производство 4 блок"/>
      <sheetName val="Производство свод"/>
      <sheetName val="Топливо"/>
      <sheetName val="Топливо 4 блок"/>
      <sheetName val="Топливо свод"/>
      <sheetName val="Водный налог"/>
      <sheetName val="Прочие"/>
    </sheetNames>
    <sheetDataSet>
      <sheetData sheetId="8">
        <row r="24">
          <cell r="AB24">
            <v>114986</v>
          </cell>
        </row>
        <row r="25">
          <cell r="AB25">
            <v>2884</v>
          </cell>
        </row>
        <row r="28">
          <cell r="AB28">
            <v>104832.55</v>
          </cell>
        </row>
        <row r="30">
          <cell r="AB30">
            <v>191.23448941610286</v>
          </cell>
        </row>
      </sheetData>
      <sheetData sheetId="15">
        <row r="29">
          <cell r="N29">
            <v>991.0845363778744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1">
        <row r="2608">
          <cell r="R2608">
            <v>81078956.97</v>
          </cell>
          <cell r="S2608">
            <v>-29709.170000000002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view="pageBreakPreview" zoomScale="60" zoomScaleNormal="90" zoomScalePageLayoutView="0" workbookViewId="0" topLeftCell="B1">
      <selection activeCell="I82" sqref="I82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47"/>
      <c r="F1" s="147"/>
      <c r="G1" s="83"/>
    </row>
    <row r="2" spans="2:7" ht="30" customHeight="1">
      <c r="B2" s="11"/>
      <c r="C2" s="148" t="s">
        <v>777</v>
      </c>
      <c r="D2" s="148"/>
      <c r="E2" s="148"/>
      <c r="F2" s="148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1" t="s">
        <v>794</v>
      </c>
      <c r="D4" s="151"/>
      <c r="E4" s="151"/>
      <c r="F4" s="151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267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49" t="s">
        <v>835</v>
      </c>
      <c r="E8" s="149"/>
      <c r="F8" s="149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836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837</v>
      </c>
      <c r="E11" s="17"/>
      <c r="F11" s="142"/>
      <c r="G11" s="84"/>
    </row>
    <row r="12" spans="2:7" ht="22.5">
      <c r="B12" s="14"/>
      <c r="C12" s="111" t="s">
        <v>771</v>
      </c>
      <c r="D12" s="110" t="s">
        <v>838</v>
      </c>
      <c r="E12" s="111" t="s">
        <v>772</v>
      </c>
      <c r="F12" s="110" t="s">
        <v>839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0" t="s">
        <v>792</v>
      </c>
      <c r="E14" s="150"/>
      <c r="F14" s="150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56" t="s">
        <v>783</v>
      </c>
      <c r="D16" s="156"/>
      <c r="E16" s="156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555</v>
      </c>
      <c r="D18" s="117" t="s">
        <v>751</v>
      </c>
      <c r="E18" s="118" t="s">
        <v>752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19"/>
      <c r="D19" s="120" t="s">
        <v>786</v>
      </c>
      <c r="E19" s="121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55" t="s">
        <v>681</v>
      </c>
      <c r="D21" s="22" t="s">
        <v>679</v>
      </c>
      <c r="E21" s="152" t="s">
        <v>840</v>
      </c>
      <c r="F21" s="153"/>
      <c r="G21" s="84"/>
    </row>
    <row r="22" spans="2:7" ht="15" customHeight="1">
      <c r="B22" s="21"/>
      <c r="C22" s="155"/>
      <c r="D22" s="22" t="s">
        <v>682</v>
      </c>
      <c r="E22" s="152" t="s">
        <v>841</v>
      </c>
      <c r="F22" s="153"/>
      <c r="G22" s="84"/>
    </row>
    <row r="23" spans="2:7" ht="15" customHeight="1">
      <c r="B23" s="21"/>
      <c r="C23" s="155"/>
      <c r="D23" s="22" t="s">
        <v>680</v>
      </c>
      <c r="E23" s="152" t="s">
        <v>842</v>
      </c>
      <c r="F23" s="153"/>
      <c r="G23" s="84"/>
    </row>
    <row r="24" spans="2:7" ht="15" customHeight="1">
      <c r="B24" s="21"/>
      <c r="C24" s="155"/>
      <c r="D24" s="22" t="s">
        <v>683</v>
      </c>
      <c r="E24" s="154" t="s">
        <v>843</v>
      </c>
      <c r="F24" s="153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6:X19"/>
  <sheetViews>
    <sheetView tabSelected="1" view="pageBreakPreview" zoomScale="60" zoomScalePageLayoutView="0" workbookViewId="0" topLeftCell="D6">
      <selection activeCell="I82" sqref="I82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7" t="s">
        <v>787</v>
      </c>
      <c r="F7" s="158"/>
      <c r="G7" s="159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30" customHeight="1">
      <c r="C16" s="53"/>
      <c r="D16" s="54"/>
      <c r="E16" s="35"/>
      <c r="F16" s="127" t="s">
        <v>283</v>
      </c>
      <c r="G16" s="131" t="s">
        <v>844</v>
      </c>
      <c r="H16" s="55"/>
    </row>
    <row r="17" spans="3:8" ht="15" customHeight="1" thickBot="1">
      <c r="C17" s="53"/>
      <c r="D17" s="54"/>
      <c r="E17" s="128"/>
      <c r="F17" s="130" t="s">
        <v>770</v>
      </c>
      <c r="G17" s="129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.25" right="0.25" top="0.75" bottom="0.75" header="0.3" footer="0.3"/>
  <pageSetup blackAndWhite="1"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1:AG650"/>
  <sheetViews>
    <sheetView tabSelected="1" view="pageBreakPreview" zoomScale="60" zoomScaleNormal="85" zoomScalePageLayoutView="0" workbookViewId="0" topLeftCell="D8">
      <selection activeCell="I82" sqref="I82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7" t="s">
        <v>372</v>
      </c>
      <c r="F10" s="158"/>
      <c r="G10" s="158"/>
      <c r="H10" s="158"/>
      <c r="I10" s="159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2" t="s">
        <v>283</v>
      </c>
      <c r="G12" s="172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1">
        <v>2</v>
      </c>
      <c r="G13" s="171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70" t="s">
        <v>365</v>
      </c>
      <c r="G14" s="170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70" t="s">
        <v>394</v>
      </c>
      <c r="G15" s="170"/>
      <c r="H15" s="94" t="s">
        <v>389</v>
      </c>
      <c r="I15" s="98">
        <v>92415.46728999999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70" t="s">
        <v>393</v>
      </c>
      <c r="G16" s="170"/>
      <c r="H16" s="94" t="s">
        <v>389</v>
      </c>
      <c r="I16" s="98">
        <v>83583.06909786325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64" t="s">
        <v>381</v>
      </c>
      <c r="G17" s="164"/>
      <c r="H17" s="94" t="s">
        <v>389</v>
      </c>
      <c r="I17" s="98">
        <v>0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4" t="s">
        <v>795</v>
      </c>
      <c r="G18" s="164"/>
      <c r="H18" s="94" t="s">
        <v>389</v>
      </c>
      <c r="I18" s="98">
        <v>0</v>
      </c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4" t="s">
        <v>392</v>
      </c>
      <c r="G19" s="164"/>
      <c r="H19" s="94" t="s">
        <v>389</v>
      </c>
      <c r="I19" s="98">
        <v>60724.14537097432</v>
      </c>
      <c r="J19" s="81"/>
      <c r="K19" s="98"/>
      <c r="L19" s="81"/>
      <c r="M19" s="106"/>
    </row>
    <row r="20" spans="3:13" ht="11.25">
      <c r="C20" s="53"/>
      <c r="D20" s="109" t="s">
        <v>51</v>
      </c>
      <c r="E20" s="160"/>
      <c r="F20" s="161" t="s">
        <v>846</v>
      </c>
      <c r="G20" s="56" t="s">
        <v>390</v>
      </c>
      <c r="H20" s="94" t="s">
        <v>389</v>
      </c>
      <c r="I20" s="98">
        <v>10017.99738</v>
      </c>
      <c r="J20" s="81"/>
      <c r="K20" s="98"/>
      <c r="L20" s="81"/>
      <c r="M20" s="106"/>
    </row>
    <row r="21" spans="3:13" ht="11.25">
      <c r="C21" s="53"/>
      <c r="D21" s="132"/>
      <c r="E21" s="160"/>
      <c r="F21" s="161"/>
      <c r="G21" s="56" t="s">
        <v>796</v>
      </c>
      <c r="H21" s="94" t="s">
        <v>389</v>
      </c>
      <c r="I21" s="98">
        <v>418.21767294999995</v>
      </c>
      <c r="J21" s="81"/>
      <c r="K21" s="98"/>
      <c r="L21" s="81"/>
      <c r="M21" s="106"/>
    </row>
    <row r="22" spans="3:13" ht="11.25">
      <c r="C22" s="53"/>
      <c r="D22" s="54"/>
      <c r="E22" s="160"/>
      <c r="F22" s="162"/>
      <c r="G22" s="56" t="s">
        <v>388</v>
      </c>
      <c r="H22" s="95"/>
      <c r="I22" s="98">
        <v>2520.805</v>
      </c>
      <c r="J22" s="81"/>
      <c r="K22" s="98"/>
      <c r="L22" s="81"/>
      <c r="M22" s="106"/>
    </row>
    <row r="23" spans="3:13" ht="11.25" customHeight="1">
      <c r="C23" s="53"/>
      <c r="D23" s="54"/>
      <c r="E23" s="160"/>
      <c r="F23" s="162"/>
      <c r="G23" s="56" t="s">
        <v>366</v>
      </c>
      <c r="H23" s="94" t="s">
        <v>389</v>
      </c>
      <c r="I23" s="86">
        <f>IF(I22="",0,IF(I22=0,0,I20/I22))</f>
        <v>3.9741262731548064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60"/>
      <c r="F24" s="162"/>
      <c r="G24" s="56" t="s">
        <v>367</v>
      </c>
      <c r="H24" s="94" t="s">
        <v>826</v>
      </c>
      <c r="I24" s="99" t="s">
        <v>848</v>
      </c>
      <c r="J24" s="81"/>
      <c r="K24" s="99"/>
      <c r="L24" s="81"/>
      <c r="M24" s="106"/>
    </row>
    <row r="25" spans="3:13" ht="11.25">
      <c r="C25" s="53"/>
      <c r="D25" s="79" t="s">
        <v>51</v>
      </c>
      <c r="E25" s="160"/>
      <c r="F25" s="161" t="s">
        <v>845</v>
      </c>
      <c r="G25" s="56" t="s">
        <v>390</v>
      </c>
      <c r="H25" s="94" t="s">
        <v>389</v>
      </c>
      <c r="I25" s="98">
        <v>50693.16425097432</v>
      </c>
      <c r="J25" s="81"/>
      <c r="K25" s="98"/>
      <c r="L25" s="81"/>
      <c r="M25" s="106"/>
    </row>
    <row r="26" spans="3:13" ht="11.25">
      <c r="C26" s="53"/>
      <c r="D26" s="132"/>
      <c r="E26" s="160"/>
      <c r="F26" s="161"/>
      <c r="G26" s="56" t="s">
        <v>796</v>
      </c>
      <c r="H26" s="94" t="s">
        <v>389</v>
      </c>
      <c r="I26" s="98">
        <v>25142.43917610856</v>
      </c>
      <c r="J26" s="81"/>
      <c r="K26" s="98"/>
      <c r="L26" s="81"/>
      <c r="M26" s="106"/>
    </row>
    <row r="27" spans="3:13" ht="11.25">
      <c r="C27" s="53"/>
      <c r="D27" s="54"/>
      <c r="E27" s="160"/>
      <c r="F27" s="162"/>
      <c r="G27" s="56" t="s">
        <v>388</v>
      </c>
      <c r="H27" s="95"/>
      <c r="I27" s="98">
        <v>28725</v>
      </c>
      <c r="J27" s="81"/>
      <c r="K27" s="98"/>
      <c r="L27" s="81"/>
      <c r="M27" s="106"/>
    </row>
    <row r="28" spans="3:13" ht="11.25" customHeight="1">
      <c r="C28" s="53"/>
      <c r="D28" s="54"/>
      <c r="E28" s="160"/>
      <c r="F28" s="162"/>
      <c r="G28" s="56" t="s">
        <v>366</v>
      </c>
      <c r="H28" s="94" t="s">
        <v>389</v>
      </c>
      <c r="I28" s="86">
        <f>IF(I27="",0,IF(I27=0,0,I25/I27))</f>
        <v>1.7647750827145106</v>
      </c>
      <c r="J28" s="81"/>
      <c r="K28" s="86">
        <f>IF(K27="",0,IF(K27=0,0,K25/K27))</f>
        <v>0</v>
      </c>
      <c r="L28" s="81"/>
      <c r="M28" s="106"/>
    </row>
    <row r="29" spans="3:13" ht="11.25">
      <c r="C29" s="53"/>
      <c r="D29" s="54"/>
      <c r="E29" s="160"/>
      <c r="F29" s="162"/>
      <c r="G29" s="56" t="s">
        <v>367</v>
      </c>
      <c r="H29" s="94" t="s">
        <v>826</v>
      </c>
      <c r="I29" s="99" t="s">
        <v>848</v>
      </c>
      <c r="J29" s="81"/>
      <c r="K29" s="99"/>
      <c r="L29" s="81"/>
      <c r="M29" s="106"/>
    </row>
    <row r="30" spans="3:13" ht="11.25">
      <c r="C30" s="53"/>
      <c r="D30" s="79" t="s">
        <v>51</v>
      </c>
      <c r="E30" s="160"/>
      <c r="F30" s="161" t="s">
        <v>847</v>
      </c>
      <c r="G30" s="56" t="s">
        <v>390</v>
      </c>
      <c r="H30" s="94" t="s">
        <v>389</v>
      </c>
      <c r="I30" s="98">
        <v>12.98374</v>
      </c>
      <c r="J30" s="81"/>
      <c r="K30" s="98"/>
      <c r="L30" s="81"/>
      <c r="M30" s="106"/>
    </row>
    <row r="31" spans="3:13" ht="11.25">
      <c r="C31" s="53"/>
      <c r="D31" s="132"/>
      <c r="E31" s="160"/>
      <c r="F31" s="161"/>
      <c r="G31" s="56" t="s">
        <v>796</v>
      </c>
      <c r="H31" s="94" t="s">
        <v>389</v>
      </c>
      <c r="I31" s="98">
        <v>2.6325216</v>
      </c>
      <c r="J31" s="81"/>
      <c r="K31" s="98"/>
      <c r="L31" s="81"/>
      <c r="M31" s="106"/>
    </row>
    <row r="32" spans="3:13" ht="11.25">
      <c r="C32" s="53"/>
      <c r="D32" s="54"/>
      <c r="E32" s="160"/>
      <c r="F32" s="162"/>
      <c r="G32" s="56" t="s">
        <v>388</v>
      </c>
      <c r="H32" s="95"/>
      <c r="I32" s="98">
        <v>0.002134340034307225</v>
      </c>
      <c r="J32" s="81"/>
      <c r="K32" s="98"/>
      <c r="L32" s="81"/>
      <c r="M32" s="106"/>
    </row>
    <row r="33" spans="3:13" ht="11.25" customHeight="1">
      <c r="C33" s="53"/>
      <c r="D33" s="54"/>
      <c r="E33" s="160"/>
      <c r="F33" s="162"/>
      <c r="G33" s="56" t="s">
        <v>366</v>
      </c>
      <c r="H33" s="94" t="s">
        <v>389</v>
      </c>
      <c r="I33" s="86">
        <f>IF(I32="",0,IF(I32=0,0,I30/I32))</f>
        <v>6083.2574900439095</v>
      </c>
      <c r="J33" s="81"/>
      <c r="K33" s="86">
        <f>IF(K32="",0,IF(K32=0,0,K30/K32))</f>
        <v>0</v>
      </c>
      <c r="L33" s="81"/>
      <c r="M33" s="106"/>
    </row>
    <row r="34" spans="3:13" ht="11.25">
      <c r="C34" s="53"/>
      <c r="D34" s="54"/>
      <c r="E34" s="160"/>
      <c r="F34" s="162"/>
      <c r="G34" s="56" t="s">
        <v>367</v>
      </c>
      <c r="H34" s="94" t="s">
        <v>826</v>
      </c>
      <c r="I34" s="99" t="s">
        <v>848</v>
      </c>
      <c r="J34" s="81"/>
      <c r="K34" s="99"/>
      <c r="L34" s="81"/>
      <c r="M34" s="106"/>
    </row>
    <row r="35" spans="3:14" ht="15" customHeight="1">
      <c r="C35" s="53"/>
      <c r="D35" s="54"/>
      <c r="E35" s="133"/>
      <c r="F35" s="135" t="s">
        <v>368</v>
      </c>
      <c r="G35" s="134"/>
      <c r="H35" s="96"/>
      <c r="I35" s="100"/>
      <c r="J35" s="81"/>
      <c r="K35" s="100"/>
      <c r="L35" s="81"/>
      <c r="M35" s="106"/>
      <c r="N35" s="70"/>
    </row>
    <row r="36" spans="3:13" ht="23.25" customHeight="1">
      <c r="C36" s="53"/>
      <c r="D36" s="54"/>
      <c r="E36" s="66" t="s">
        <v>374</v>
      </c>
      <c r="F36" s="164" t="s">
        <v>382</v>
      </c>
      <c r="G36" s="164"/>
      <c r="H36" s="94" t="s">
        <v>389</v>
      </c>
      <c r="I36" s="98"/>
      <c r="J36" s="81"/>
      <c r="K36" s="98"/>
      <c r="L36" s="81"/>
      <c r="M36" s="106"/>
    </row>
    <row r="37" spans="3:13" ht="15" customHeight="1">
      <c r="C37" s="53"/>
      <c r="D37" s="54"/>
      <c r="E37" s="66" t="s">
        <v>815</v>
      </c>
      <c r="F37" s="163" t="s">
        <v>79</v>
      </c>
      <c r="G37" s="163"/>
      <c r="H37" s="94" t="s">
        <v>395</v>
      </c>
      <c r="I37" s="86">
        <f>IF(I38="",0,IF(I38=0,0,I36/I38))</f>
        <v>0</v>
      </c>
      <c r="J37" s="81"/>
      <c r="K37" s="86">
        <f>IF(K38="",0,IF(K38=0,0,K36/K38))</f>
        <v>0</v>
      </c>
      <c r="L37" s="81"/>
      <c r="M37" s="106"/>
    </row>
    <row r="38" spans="3:13" ht="15" customHeight="1">
      <c r="C38" s="53"/>
      <c r="D38" s="54"/>
      <c r="E38" s="66" t="s">
        <v>816</v>
      </c>
      <c r="F38" s="163" t="s">
        <v>396</v>
      </c>
      <c r="G38" s="163"/>
      <c r="H38" s="94" t="s">
        <v>264</v>
      </c>
      <c r="I38" s="98"/>
      <c r="J38" s="81"/>
      <c r="K38" s="98"/>
      <c r="L38" s="81"/>
      <c r="M38" s="106"/>
    </row>
    <row r="39" spans="3:13" ht="23.25" customHeight="1">
      <c r="C39" s="53"/>
      <c r="D39" s="54"/>
      <c r="E39" s="66" t="s">
        <v>375</v>
      </c>
      <c r="F39" s="164" t="s">
        <v>383</v>
      </c>
      <c r="G39" s="164"/>
      <c r="H39" s="94" t="s">
        <v>389</v>
      </c>
      <c r="I39" s="144">
        <v>1000</v>
      </c>
      <c r="J39" s="81"/>
      <c r="K39" s="98"/>
      <c r="L39" s="81"/>
      <c r="M39" s="106"/>
    </row>
    <row r="40" spans="3:13" ht="23.25" customHeight="1">
      <c r="C40" s="53"/>
      <c r="D40" s="54"/>
      <c r="E40" s="66" t="s">
        <v>817</v>
      </c>
      <c r="F40" s="164" t="s">
        <v>384</v>
      </c>
      <c r="G40" s="164"/>
      <c r="H40" s="94" t="s">
        <v>389</v>
      </c>
      <c r="I40" s="144">
        <f>('[2]2014 раскрытие'!E72+'[2]2014 раскрытие'!G72)/1000</f>
        <v>204.98074144826828</v>
      </c>
      <c r="J40" s="81"/>
      <c r="K40" s="98"/>
      <c r="L40" s="81"/>
      <c r="M40" s="106"/>
    </row>
    <row r="41" spans="3:13" ht="23.25" customHeight="1">
      <c r="C41" s="53"/>
      <c r="D41" s="54"/>
      <c r="E41" s="66" t="s">
        <v>376</v>
      </c>
      <c r="F41" s="170" t="s">
        <v>332</v>
      </c>
      <c r="G41" s="170"/>
      <c r="H41" s="94" t="s">
        <v>389</v>
      </c>
      <c r="I41" s="144">
        <f>('[2]2014 раскрытие'!E127+'[2]2014 раскрытие'!G127)/1000</f>
        <v>2185.0518704303768</v>
      </c>
      <c r="J41" s="81"/>
      <c r="K41" s="98"/>
      <c r="L41" s="81"/>
      <c r="M41" s="106"/>
    </row>
    <row r="42" spans="3:13" ht="23.25" customHeight="1">
      <c r="C42" s="53"/>
      <c r="D42" s="54"/>
      <c r="E42" s="66" t="s">
        <v>377</v>
      </c>
      <c r="F42" s="170" t="s">
        <v>333</v>
      </c>
      <c r="G42" s="170"/>
      <c r="H42" s="94" t="s">
        <v>389</v>
      </c>
      <c r="I42" s="144">
        <f>('[2]2014 раскрытие'!E152+'[2]2014 раскрытие'!G152)/1000</f>
        <v>679.0972617830956</v>
      </c>
      <c r="J42" s="81"/>
      <c r="K42" s="98"/>
      <c r="L42" s="81"/>
      <c r="M42" s="106"/>
    </row>
    <row r="43" spans="3:13" ht="23.25" customHeight="1">
      <c r="C43" s="53"/>
      <c r="D43" s="54"/>
      <c r="E43" s="66" t="s">
        <v>378</v>
      </c>
      <c r="F43" s="164" t="s">
        <v>387</v>
      </c>
      <c r="G43" s="164"/>
      <c r="H43" s="94" t="s">
        <v>389</v>
      </c>
      <c r="I43" s="144">
        <f>('[2]2014 раскрытие'!E173+'[2]2014 раскрытие'!G173)/1000</f>
        <v>2318.685491152629</v>
      </c>
      <c r="J43" s="81"/>
      <c r="K43" s="98"/>
      <c r="L43" s="81"/>
      <c r="M43" s="106"/>
    </row>
    <row r="44" spans="3:13" ht="15" customHeight="1">
      <c r="C44" s="53"/>
      <c r="D44" s="54"/>
      <c r="E44" s="66" t="s">
        <v>379</v>
      </c>
      <c r="F44" s="164" t="s">
        <v>797</v>
      </c>
      <c r="G44" s="164"/>
      <c r="H44" s="94" t="s">
        <v>389</v>
      </c>
      <c r="I44" s="144">
        <v>0</v>
      </c>
      <c r="J44" s="81"/>
      <c r="K44" s="98"/>
      <c r="L44" s="81"/>
      <c r="M44" s="106"/>
    </row>
    <row r="45" spans="3:13" ht="15" customHeight="1">
      <c r="C45" s="53"/>
      <c r="D45" s="54"/>
      <c r="E45" s="66" t="s">
        <v>380</v>
      </c>
      <c r="F45" s="164" t="s">
        <v>799</v>
      </c>
      <c r="G45" s="164"/>
      <c r="H45" s="94" t="s">
        <v>389</v>
      </c>
      <c r="I45" s="144">
        <f>('[2]2014 раскрытие'!E94+'[2]2014 раскрытие'!G94+'[2]2014 раскрытие'!G44+'[2]2014 раскрытие'!E44)/1000</f>
        <v>6066.016526214738</v>
      </c>
      <c r="J45" s="81"/>
      <c r="K45" s="98"/>
      <c r="L45" s="81"/>
      <c r="M45" s="106"/>
    </row>
    <row r="46" spans="3:13" ht="26.25" customHeight="1">
      <c r="C46" s="53"/>
      <c r="D46" s="54"/>
      <c r="E46" s="66"/>
      <c r="F46" s="164" t="s">
        <v>801</v>
      </c>
      <c r="G46" s="164"/>
      <c r="H46" s="94" t="s">
        <v>826</v>
      </c>
      <c r="I46" s="137" t="s">
        <v>826</v>
      </c>
      <c r="J46" s="81"/>
      <c r="K46" s="137" t="s">
        <v>826</v>
      </c>
      <c r="L46" s="81"/>
      <c r="M46" s="106"/>
    </row>
    <row r="47" spans="3:13" ht="26.25" customHeight="1">
      <c r="C47" s="53"/>
      <c r="D47" s="143"/>
      <c r="E47" s="66"/>
      <c r="F47" s="175" t="s">
        <v>849</v>
      </c>
      <c r="G47" s="176"/>
      <c r="H47" s="94" t="s">
        <v>389</v>
      </c>
      <c r="I47" s="145">
        <f>I45</f>
        <v>6066.016526214738</v>
      </c>
      <c r="J47" s="81"/>
      <c r="K47" s="137" t="s">
        <v>826</v>
      </c>
      <c r="L47" s="81"/>
      <c r="M47" s="106"/>
    </row>
    <row r="48" spans="3:13" ht="15" customHeight="1">
      <c r="C48" s="53"/>
      <c r="D48" s="54"/>
      <c r="E48" s="133"/>
      <c r="F48" s="135" t="s">
        <v>798</v>
      </c>
      <c r="G48" s="134"/>
      <c r="H48" s="96"/>
      <c r="I48" s="100"/>
      <c r="J48" s="81"/>
      <c r="K48" s="100"/>
      <c r="L48" s="81"/>
      <c r="M48" s="106"/>
    </row>
    <row r="49" spans="3:13" ht="23.25" customHeight="1">
      <c r="C49" s="53"/>
      <c r="D49" s="54"/>
      <c r="E49" s="66" t="s">
        <v>767</v>
      </c>
      <c r="F49" s="164" t="s">
        <v>385</v>
      </c>
      <c r="G49" s="164"/>
      <c r="H49" s="94" t="s">
        <v>389</v>
      </c>
      <c r="I49" s="144">
        <f>('[2]2014 раскрытие'!F6)/1000</f>
        <v>2798.185448877886</v>
      </c>
      <c r="J49" s="81"/>
      <c r="K49" s="98"/>
      <c r="L49" s="81"/>
      <c r="M49" s="106"/>
    </row>
    <row r="50" spans="3:13" ht="15" customHeight="1">
      <c r="C50" s="53"/>
      <c r="D50" s="54"/>
      <c r="E50" s="66" t="s">
        <v>818</v>
      </c>
      <c r="F50" s="163" t="s">
        <v>369</v>
      </c>
      <c r="G50" s="163"/>
      <c r="H50" s="94" t="s">
        <v>389</v>
      </c>
      <c r="I50" s="144">
        <f>('[2]2014 раскрытие'!F127)/1000</f>
        <v>770.3020689617655</v>
      </c>
      <c r="J50" s="81"/>
      <c r="K50" s="98"/>
      <c r="L50" s="81"/>
      <c r="M50" s="106"/>
    </row>
    <row r="51" spans="3:13" ht="15" customHeight="1">
      <c r="C51" s="53"/>
      <c r="D51" s="54"/>
      <c r="E51" s="66" t="s">
        <v>819</v>
      </c>
      <c r="F51" s="163" t="s">
        <v>370</v>
      </c>
      <c r="G51" s="163"/>
      <c r="H51" s="94" t="s">
        <v>389</v>
      </c>
      <c r="I51" s="144">
        <f>('[2]2014 раскрытие'!F152)/1000</f>
        <v>212.11014336463776</v>
      </c>
      <c r="J51" s="81"/>
      <c r="K51" s="98"/>
      <c r="L51" s="81"/>
      <c r="M51" s="106"/>
    </row>
    <row r="52" spans="3:13" ht="15" customHeight="1">
      <c r="C52" s="53"/>
      <c r="D52" s="54"/>
      <c r="E52" s="66" t="s">
        <v>820</v>
      </c>
      <c r="F52" s="163" t="s">
        <v>800</v>
      </c>
      <c r="G52" s="163"/>
      <c r="H52" s="94" t="s">
        <v>389</v>
      </c>
      <c r="I52" s="144">
        <f>('[2]2014 раскрытие'!F94+'[2]2014 раскрытие'!F44)/1000</f>
        <v>167.89533694328486</v>
      </c>
      <c r="J52" s="81"/>
      <c r="K52" s="98"/>
      <c r="L52" s="81"/>
      <c r="M52" s="106"/>
    </row>
    <row r="53" spans="3:13" ht="23.25" customHeight="1">
      <c r="C53" s="53"/>
      <c r="D53" s="54"/>
      <c r="E53" s="66" t="s">
        <v>821</v>
      </c>
      <c r="F53" s="164" t="s">
        <v>386</v>
      </c>
      <c r="G53" s="164"/>
      <c r="H53" s="94" t="s">
        <v>389</v>
      </c>
      <c r="I53" s="144">
        <f>('[2]2014 раскрытие'!H6)/1000</f>
        <v>4413.498633439105</v>
      </c>
      <c r="J53" s="81"/>
      <c r="K53" s="98"/>
      <c r="L53" s="81"/>
      <c r="M53" s="106"/>
    </row>
    <row r="54" spans="3:13" ht="15" customHeight="1">
      <c r="C54" s="53"/>
      <c r="D54" s="54"/>
      <c r="E54" s="66" t="s">
        <v>822</v>
      </c>
      <c r="F54" s="163" t="s">
        <v>827</v>
      </c>
      <c r="G54" s="163"/>
      <c r="H54" s="94" t="s">
        <v>389</v>
      </c>
      <c r="I54" s="144">
        <f>('[2]2014 раскрытие'!H127)/1000</f>
        <v>1163.2330644378524</v>
      </c>
      <c r="J54" s="81"/>
      <c r="K54" s="98"/>
      <c r="L54" s="81"/>
      <c r="M54" s="106"/>
    </row>
    <row r="55" spans="3:13" ht="15" customHeight="1">
      <c r="C55" s="53"/>
      <c r="D55" s="54"/>
      <c r="E55" s="66" t="s">
        <v>823</v>
      </c>
      <c r="F55" s="163" t="s">
        <v>828</v>
      </c>
      <c r="G55" s="163"/>
      <c r="H55" s="94" t="s">
        <v>389</v>
      </c>
      <c r="I55" s="144">
        <f>('[2]2014 раскрытие'!H152)/1000</f>
        <v>308.60369889255014</v>
      </c>
      <c r="J55" s="81"/>
      <c r="K55" s="98"/>
      <c r="L55" s="81"/>
      <c r="M55" s="106"/>
    </row>
    <row r="56" spans="3:21" ht="15" customHeight="1">
      <c r="C56" s="53"/>
      <c r="D56" s="54"/>
      <c r="E56" s="66" t="s">
        <v>824</v>
      </c>
      <c r="F56" s="163" t="s">
        <v>800</v>
      </c>
      <c r="G56" s="163"/>
      <c r="H56" s="94" t="s">
        <v>389</v>
      </c>
      <c r="I56" s="144">
        <f>('[2]2014 раскрытие'!H94+'[2]2014 раскрытие'!H44)/1000</f>
        <v>66.52130239688366</v>
      </c>
      <c r="J56" s="81"/>
      <c r="K56" s="98"/>
      <c r="L56" s="81"/>
      <c r="M56" s="106"/>
      <c r="O56" s="112"/>
      <c r="P56" s="112"/>
      <c r="Q56" s="112"/>
      <c r="R56" s="112"/>
      <c r="S56" s="112"/>
      <c r="T56" s="112"/>
      <c r="U56" s="112"/>
    </row>
    <row r="57" spans="3:21" ht="23.25" customHeight="1">
      <c r="C57" s="53"/>
      <c r="D57" s="54"/>
      <c r="E57" s="66" t="s">
        <v>825</v>
      </c>
      <c r="F57" s="164" t="s">
        <v>768</v>
      </c>
      <c r="G57" s="164"/>
      <c r="H57" s="94" t="s">
        <v>389</v>
      </c>
      <c r="I57" s="144">
        <f>'[2]2014 раскрытие'!D6/1000-I53-I49-I45-I43-I44-I42-I41-I40-I39-I36-I19-I18-I17</f>
        <v>3193.407753542837</v>
      </c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23.25" customHeight="1">
      <c r="C58" s="53"/>
      <c r="D58" s="54"/>
      <c r="E58" s="66" t="s">
        <v>284</v>
      </c>
      <c r="F58" s="165" t="s">
        <v>80</v>
      </c>
      <c r="G58" s="165"/>
      <c r="H58" s="94" t="s">
        <v>389</v>
      </c>
      <c r="I58" s="144">
        <f>I15-I16</f>
        <v>8832.398192136738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285</v>
      </c>
      <c r="F59" s="165" t="s">
        <v>81</v>
      </c>
      <c r="G59" s="165"/>
      <c r="H59" s="94" t="s">
        <v>389</v>
      </c>
      <c r="I59" s="144">
        <f>I58-'[3]Прочие'!$N$29</f>
        <v>7841.313655758863</v>
      </c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>
      <c r="C60" s="53"/>
      <c r="D60" s="54"/>
      <c r="E60" s="66" t="s">
        <v>286</v>
      </c>
      <c r="F60" s="165" t="s">
        <v>805</v>
      </c>
      <c r="G60" s="165"/>
      <c r="H60" s="94" t="s">
        <v>389</v>
      </c>
      <c r="I60" s="86">
        <f>I61+I62+I63</f>
        <v>81049.2478</v>
      </c>
      <c r="J60" s="81"/>
      <c r="K60" s="136">
        <f>K61+K62+K63</f>
        <v>0</v>
      </c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21" ht="15">
      <c r="C61" s="53"/>
      <c r="D61" s="54"/>
      <c r="E61" s="66" t="s">
        <v>802</v>
      </c>
      <c r="F61" s="163" t="s">
        <v>804</v>
      </c>
      <c r="G61" s="163"/>
      <c r="H61" s="94" t="s">
        <v>389</v>
      </c>
      <c r="I61" s="144">
        <f>'[4]Лист1 (2)'!$R$2608/1000</f>
        <v>81078.95697</v>
      </c>
      <c r="J61" s="81"/>
      <c r="K61" s="98"/>
      <c r="L61" s="81"/>
      <c r="M61" s="106"/>
      <c r="O61" s="112"/>
      <c r="P61" s="112"/>
      <c r="Q61" s="112"/>
      <c r="R61" s="112"/>
      <c r="S61" s="112"/>
      <c r="T61" s="112"/>
      <c r="U61" s="112"/>
    </row>
    <row r="62" spans="3:21" ht="15">
      <c r="C62" s="53"/>
      <c r="D62" s="54"/>
      <c r="E62" s="66" t="s">
        <v>803</v>
      </c>
      <c r="F62" s="163" t="s">
        <v>808</v>
      </c>
      <c r="G62" s="163"/>
      <c r="H62" s="94" t="s">
        <v>389</v>
      </c>
      <c r="I62" s="144">
        <f>'[4]Лист1 (2)'!$S$2608/1000</f>
        <v>-29.70917</v>
      </c>
      <c r="J62" s="81"/>
      <c r="K62" s="98"/>
      <c r="L62" s="81"/>
      <c r="M62" s="106"/>
      <c r="O62" s="112"/>
      <c r="P62" s="112"/>
      <c r="Q62" s="112"/>
      <c r="R62" s="112"/>
      <c r="S62" s="112"/>
      <c r="T62" s="112"/>
      <c r="U62" s="112"/>
    </row>
    <row r="63" spans="3:21" ht="15">
      <c r="C63" s="53"/>
      <c r="D63" s="54"/>
      <c r="E63" s="66" t="s">
        <v>806</v>
      </c>
      <c r="F63" s="163" t="s">
        <v>807</v>
      </c>
      <c r="G63" s="163"/>
      <c r="H63" s="94" t="s">
        <v>389</v>
      </c>
      <c r="I63" s="144">
        <v>0</v>
      </c>
      <c r="J63" s="81"/>
      <c r="K63" s="98"/>
      <c r="L63" s="81"/>
      <c r="M63" s="106"/>
      <c r="O63" s="112"/>
      <c r="P63" s="112"/>
      <c r="Q63" s="112"/>
      <c r="R63" s="112"/>
      <c r="S63" s="112"/>
      <c r="T63" s="112"/>
      <c r="U63" s="112"/>
    </row>
    <row r="64" spans="3:21" ht="23.25" customHeight="1">
      <c r="C64" s="53"/>
      <c r="D64" s="54"/>
      <c r="E64" s="66" t="s">
        <v>287</v>
      </c>
      <c r="F64" s="165" t="s">
        <v>831</v>
      </c>
      <c r="G64" s="165"/>
      <c r="H64" s="94" t="s">
        <v>397</v>
      </c>
      <c r="I64" s="144">
        <v>39</v>
      </c>
      <c r="J64" s="81"/>
      <c r="K64" s="98"/>
      <c r="L64" s="81"/>
      <c r="M64" s="106"/>
      <c r="O64" s="112"/>
      <c r="P64" s="112"/>
      <c r="Q64" s="112"/>
      <c r="R64" s="112"/>
      <c r="S64" s="112"/>
      <c r="T64" s="112"/>
      <c r="U64" s="112"/>
    </row>
    <row r="65" spans="3:21" ht="23.25" customHeight="1">
      <c r="C65" s="53"/>
      <c r="D65" s="54"/>
      <c r="E65" s="66"/>
      <c r="F65" s="166" t="s">
        <v>833</v>
      </c>
      <c r="G65" s="167"/>
      <c r="H65" s="94" t="s">
        <v>397</v>
      </c>
      <c r="I65" s="144">
        <v>39</v>
      </c>
      <c r="J65" s="81"/>
      <c r="K65" s="98"/>
      <c r="L65" s="81"/>
      <c r="M65" s="106"/>
      <c r="O65" s="112"/>
      <c r="P65" s="112"/>
      <c r="Q65" s="112"/>
      <c r="R65" s="112"/>
      <c r="S65" s="112"/>
      <c r="T65" s="112"/>
      <c r="U65" s="112"/>
    </row>
    <row r="66" spans="3:13" ht="15" customHeight="1">
      <c r="C66" s="53"/>
      <c r="D66" s="54"/>
      <c r="E66" s="140" t="s">
        <v>402</v>
      </c>
      <c r="F66" s="135" t="s">
        <v>830</v>
      </c>
      <c r="G66" s="134"/>
      <c r="H66" s="96"/>
      <c r="I66" s="100"/>
      <c r="J66" s="81"/>
      <c r="K66" s="100"/>
      <c r="L66" s="81"/>
      <c r="M66" s="106"/>
    </row>
    <row r="67" spans="3:21" ht="23.25" customHeight="1">
      <c r="C67" s="53"/>
      <c r="D67" s="54"/>
      <c r="E67" s="66" t="s">
        <v>288</v>
      </c>
      <c r="F67" s="165" t="s">
        <v>814</v>
      </c>
      <c r="G67" s="165"/>
      <c r="H67" s="94" t="s">
        <v>397</v>
      </c>
      <c r="I67" s="144"/>
      <c r="J67" s="81"/>
      <c r="K67" s="98"/>
      <c r="L67" s="81"/>
      <c r="M67" s="106"/>
      <c r="O67" s="112"/>
      <c r="P67" s="112"/>
      <c r="Q67" s="112"/>
      <c r="R67" s="112"/>
      <c r="S67" s="112"/>
      <c r="T67" s="112"/>
      <c r="U67" s="112"/>
    </row>
    <row r="68" spans="3:21" ht="23.25" customHeight="1">
      <c r="C68" s="53"/>
      <c r="D68" s="54"/>
      <c r="E68" s="66" t="s">
        <v>289</v>
      </c>
      <c r="F68" s="165" t="s">
        <v>399</v>
      </c>
      <c r="G68" s="165"/>
      <c r="H68" s="94" t="s">
        <v>398</v>
      </c>
      <c r="I68" s="144">
        <f>'[3]Производство'!$AB$24/1000</f>
        <v>114.986</v>
      </c>
      <c r="J68" s="81"/>
      <c r="K68" s="98"/>
      <c r="L68" s="81"/>
      <c r="M68" s="106"/>
      <c r="O68" s="112"/>
      <c r="P68" s="112"/>
      <c r="Q68" s="112"/>
      <c r="R68" s="112"/>
      <c r="S68" s="112"/>
      <c r="T68" s="112"/>
      <c r="U68" s="112"/>
    </row>
    <row r="69" spans="3:21" ht="23.25" customHeight="1">
      <c r="C69" s="53"/>
      <c r="D69" s="54"/>
      <c r="E69" s="66" t="s">
        <v>290</v>
      </c>
      <c r="F69" s="165" t="s">
        <v>400</v>
      </c>
      <c r="G69" s="165"/>
      <c r="H69" s="94" t="s">
        <v>398</v>
      </c>
      <c r="I69" s="144">
        <v>0</v>
      </c>
      <c r="J69" s="81"/>
      <c r="K69" s="98"/>
      <c r="L69" s="81"/>
      <c r="M69" s="106"/>
      <c r="O69" s="112"/>
      <c r="P69" s="112"/>
      <c r="Q69" s="112"/>
      <c r="R69" s="112"/>
      <c r="S69" s="112"/>
      <c r="T69" s="112"/>
      <c r="U69" s="112"/>
    </row>
    <row r="70" spans="3:21" ht="23.25" customHeight="1">
      <c r="C70" s="53"/>
      <c r="D70" s="54"/>
      <c r="E70" s="66" t="s">
        <v>291</v>
      </c>
      <c r="F70" s="165" t="s">
        <v>371</v>
      </c>
      <c r="G70" s="165"/>
      <c r="H70" s="94" t="s">
        <v>398</v>
      </c>
      <c r="I70" s="146">
        <f>I71+I72</f>
        <v>104.83255</v>
      </c>
      <c r="J70" s="81"/>
      <c r="K70" s="86">
        <f>K71+K72</f>
        <v>0</v>
      </c>
      <c r="L70" s="81"/>
      <c r="M70" s="106"/>
      <c r="O70" s="112"/>
      <c r="P70" s="112"/>
      <c r="Q70" s="112"/>
      <c r="R70" s="112"/>
      <c r="S70" s="112"/>
      <c r="T70" s="112"/>
      <c r="U70" s="112"/>
    </row>
    <row r="71" spans="3:13" ht="23.25" customHeight="1">
      <c r="C71" s="53"/>
      <c r="D71" s="54"/>
      <c r="E71" s="66" t="s">
        <v>292</v>
      </c>
      <c r="F71" s="163" t="s">
        <v>329</v>
      </c>
      <c r="G71" s="163"/>
      <c r="H71" s="94" t="s">
        <v>398</v>
      </c>
      <c r="I71" s="144">
        <f>'[3]Производство'!$AB$28/1000</f>
        <v>104.83255</v>
      </c>
      <c r="J71" s="81"/>
      <c r="K71" s="98"/>
      <c r="L71" s="81"/>
      <c r="M71" s="106"/>
    </row>
    <row r="72" spans="3:13" ht="23.25" customHeight="1">
      <c r="C72" s="53"/>
      <c r="D72" s="54"/>
      <c r="E72" s="66" t="s">
        <v>279</v>
      </c>
      <c r="F72" s="163" t="s">
        <v>829</v>
      </c>
      <c r="G72" s="163"/>
      <c r="H72" s="94" t="s">
        <v>398</v>
      </c>
      <c r="I72" s="144">
        <v>0</v>
      </c>
      <c r="J72" s="81"/>
      <c r="K72" s="98"/>
      <c r="L72" s="81"/>
      <c r="M72" s="106"/>
    </row>
    <row r="73" spans="3:13" ht="23.25" customHeight="1">
      <c r="C73" s="53"/>
      <c r="D73" s="54"/>
      <c r="E73" s="66" t="s">
        <v>293</v>
      </c>
      <c r="F73" s="165" t="s">
        <v>812</v>
      </c>
      <c r="G73" s="165"/>
      <c r="H73" s="94" t="s">
        <v>62</v>
      </c>
      <c r="I73" s="144">
        <v>2.928</v>
      </c>
      <c r="J73" s="81"/>
      <c r="K73" s="98"/>
      <c r="L73" s="81"/>
      <c r="M73" s="106"/>
    </row>
    <row r="74" spans="3:13" ht="23.25" customHeight="1">
      <c r="C74" s="53"/>
      <c r="D74" s="54"/>
      <c r="E74" s="66" t="s">
        <v>294</v>
      </c>
      <c r="F74" s="165" t="s">
        <v>811</v>
      </c>
      <c r="G74" s="165"/>
      <c r="H74" s="94" t="s">
        <v>62</v>
      </c>
      <c r="I74" s="144">
        <f>'[3]Производство'!$AB$25/1000</f>
        <v>2.884</v>
      </c>
      <c r="J74" s="81"/>
      <c r="K74" s="98"/>
      <c r="L74" s="81"/>
      <c r="M74" s="106"/>
    </row>
    <row r="75" spans="3:13" ht="23.25" customHeight="1">
      <c r="C75" s="53"/>
      <c r="D75" s="54"/>
      <c r="E75" s="66" t="s">
        <v>295</v>
      </c>
      <c r="F75" s="165" t="s">
        <v>325</v>
      </c>
      <c r="G75" s="165"/>
      <c r="H75" s="94" t="s">
        <v>401</v>
      </c>
      <c r="I75" s="144">
        <v>444</v>
      </c>
      <c r="J75" s="81"/>
      <c r="K75" s="98"/>
      <c r="L75" s="81"/>
      <c r="M75" s="106"/>
    </row>
    <row r="76" spans="3:13" ht="23.25" customHeight="1">
      <c r="C76" s="53"/>
      <c r="D76" s="54"/>
      <c r="E76" s="66" t="s">
        <v>296</v>
      </c>
      <c r="F76" s="165" t="s">
        <v>813</v>
      </c>
      <c r="G76" s="165"/>
      <c r="H76" s="94" t="s">
        <v>401</v>
      </c>
      <c r="I76" s="144">
        <v>140</v>
      </c>
      <c r="J76" s="81"/>
      <c r="K76" s="98"/>
      <c r="L76" s="81"/>
      <c r="M76" s="106"/>
    </row>
    <row r="77" spans="3:13" ht="23.25" customHeight="1">
      <c r="C77" s="53"/>
      <c r="D77" s="54"/>
      <c r="E77" s="66" t="s">
        <v>297</v>
      </c>
      <c r="F77" s="165" t="s">
        <v>832</v>
      </c>
      <c r="G77" s="165"/>
      <c r="H77" s="94" t="s">
        <v>326</v>
      </c>
      <c r="I77" s="144">
        <f>'[3]Производство'!$AB$30</f>
        <v>191.23448941610286</v>
      </c>
      <c r="J77" s="81"/>
      <c r="K77" s="98"/>
      <c r="L77" s="81"/>
      <c r="M77" s="106"/>
    </row>
    <row r="78" spans="3:13" ht="23.25" customHeight="1">
      <c r="C78" s="53"/>
      <c r="D78" s="54"/>
      <c r="E78" s="66"/>
      <c r="F78" s="166" t="s">
        <v>833</v>
      </c>
      <c r="G78" s="167"/>
      <c r="H78" s="94" t="s">
        <v>326</v>
      </c>
      <c r="I78" s="144">
        <f>I77</f>
        <v>191.23448941610286</v>
      </c>
      <c r="J78" s="81"/>
      <c r="K78" s="98"/>
      <c r="L78" s="81"/>
      <c r="M78" s="106"/>
    </row>
    <row r="79" spans="3:13" ht="15" customHeight="1">
      <c r="C79" s="53"/>
      <c r="D79" s="54"/>
      <c r="E79" s="139">
        <v>2</v>
      </c>
      <c r="F79" s="135" t="s">
        <v>830</v>
      </c>
      <c r="G79" s="134"/>
      <c r="H79" s="96"/>
      <c r="I79" s="100"/>
      <c r="J79" s="81"/>
      <c r="K79" s="100"/>
      <c r="L79" s="81"/>
      <c r="M79" s="106"/>
    </row>
    <row r="80" spans="3:13" ht="23.25" customHeight="1">
      <c r="C80" s="53"/>
      <c r="D80" s="54"/>
      <c r="E80" s="66" t="s">
        <v>298</v>
      </c>
      <c r="F80" s="165" t="s">
        <v>328</v>
      </c>
      <c r="G80" s="165"/>
      <c r="H80" s="94" t="s">
        <v>63</v>
      </c>
      <c r="I80" s="98">
        <v>0</v>
      </c>
      <c r="J80" s="81"/>
      <c r="K80" s="98"/>
      <c r="L80" s="81"/>
      <c r="M80" s="106"/>
    </row>
    <row r="81" spans="3:13" ht="23.25" customHeight="1">
      <c r="C81" s="53"/>
      <c r="D81" s="54"/>
      <c r="E81" s="66" t="s">
        <v>299</v>
      </c>
      <c r="F81" s="168" t="s">
        <v>327</v>
      </c>
      <c r="G81" s="169"/>
      <c r="H81" s="91" t="s">
        <v>334</v>
      </c>
      <c r="I81" s="98">
        <v>0</v>
      </c>
      <c r="J81" s="81"/>
      <c r="K81" s="98"/>
      <c r="L81" s="81"/>
      <c r="M81" s="106"/>
    </row>
    <row r="82" spans="3:13" ht="69" customHeight="1" thickBot="1">
      <c r="C82" s="53"/>
      <c r="D82" s="54"/>
      <c r="E82" s="92" t="s">
        <v>458</v>
      </c>
      <c r="F82" s="173" t="s">
        <v>769</v>
      </c>
      <c r="G82" s="174"/>
      <c r="H82" s="93" t="s">
        <v>826</v>
      </c>
      <c r="I82" s="104" t="s">
        <v>844</v>
      </c>
      <c r="J82" s="81"/>
      <c r="K82" s="104"/>
      <c r="L82" s="81"/>
      <c r="M82" s="106"/>
    </row>
    <row r="83" spans="4:13" ht="11.25">
      <c r="D83" s="71"/>
      <c r="E83" s="60"/>
      <c r="F83" s="60"/>
      <c r="G83" s="60"/>
      <c r="H83" s="60"/>
      <c r="I83" s="60"/>
      <c r="J83" s="60"/>
      <c r="K83" s="103" t="s">
        <v>51</v>
      </c>
      <c r="L83" s="103"/>
      <c r="M83" s="61"/>
    </row>
    <row r="650" ht="11.25">
      <c r="F650" s="138"/>
    </row>
  </sheetData>
  <sheetProtection formatColumns="0" formatRows="0"/>
  <mergeCells count="59">
    <mergeCell ref="F54:G54"/>
    <mergeCell ref="F55:G55"/>
    <mergeCell ref="F18:G18"/>
    <mergeCell ref="F45:G45"/>
    <mergeCell ref="F46:G46"/>
    <mergeCell ref="F42:G42"/>
    <mergeCell ref="F40:G40"/>
    <mergeCell ref="F43:G43"/>
    <mergeCell ref="F44:G44"/>
    <mergeCell ref="F69:G69"/>
    <mergeCell ref="F76:G76"/>
    <mergeCell ref="F49:G49"/>
    <mergeCell ref="F41:G41"/>
    <mergeCell ref="F36:G36"/>
    <mergeCell ref="F37:G37"/>
    <mergeCell ref="F38:G38"/>
    <mergeCell ref="F39:G39"/>
    <mergeCell ref="F47:G47"/>
    <mergeCell ref="F50:G50"/>
    <mergeCell ref="F13:G13"/>
    <mergeCell ref="F12:G12"/>
    <mergeCell ref="F82:G82"/>
    <mergeCell ref="F57:G57"/>
    <mergeCell ref="F58:G58"/>
    <mergeCell ref="F59:G59"/>
    <mergeCell ref="F60:G60"/>
    <mergeCell ref="F64:G64"/>
    <mergeCell ref="F67:G67"/>
    <mergeCell ref="F68:G68"/>
    <mergeCell ref="F80:G80"/>
    <mergeCell ref="F78:G78"/>
    <mergeCell ref="E10:I10"/>
    <mergeCell ref="E20:E24"/>
    <mergeCell ref="F20:F24"/>
    <mergeCell ref="F14:G14"/>
    <mergeCell ref="F15:G15"/>
    <mergeCell ref="F16:G16"/>
    <mergeCell ref="F17:G17"/>
    <mergeCell ref="F19:G19"/>
    <mergeCell ref="F75:G75"/>
    <mergeCell ref="F77:G77"/>
    <mergeCell ref="F62:G62"/>
    <mergeCell ref="F65:G65"/>
    <mergeCell ref="F81:G81"/>
    <mergeCell ref="F70:G70"/>
    <mergeCell ref="F71:G71"/>
    <mergeCell ref="F72:G72"/>
    <mergeCell ref="F73:G73"/>
    <mergeCell ref="F74:G74"/>
    <mergeCell ref="E25:E29"/>
    <mergeCell ref="F25:F29"/>
    <mergeCell ref="E30:E34"/>
    <mergeCell ref="F30:F34"/>
    <mergeCell ref="F63:G63"/>
    <mergeCell ref="F61:G61"/>
    <mergeCell ref="F51:G51"/>
    <mergeCell ref="F53:G53"/>
    <mergeCell ref="F56:G56"/>
    <mergeCell ref="F52:G52"/>
  </mergeCells>
  <dataValidations count="6">
    <dataValidation type="decimal" allowBlank="1" showInputMessage="1" showErrorMessage="1" sqref="I80:I81 K80:K81 I49:I59 K30:K32 I61:I63 K73:K74 I38:I45 K49:K63 K77:K78 K15:K22 I15:I22 K36 K38:K45 I36 I30:I32 K25:K27 I25:I27 I73:I74 I77">
      <formula1>-99999999999</formula1>
      <formula2>999999999999</formula2>
    </dataValidation>
    <dataValidation type="textLength" operator="lessThanOrEqual" allowBlank="1" showInputMessage="1" showErrorMessage="1" sqref="I82 K82">
      <formula1>300</formula1>
    </dataValidation>
    <dataValidation type="decimal" allowBlank="1" showInputMessage="1" showErrorMessage="1" sqref="K75:K76 I75:I76">
      <formula1>0</formula1>
      <formula2>999999999999</formula2>
    </dataValidation>
    <dataValidation type="decimal" allowBlank="1" showInputMessage="1" showErrorMessage="1" sqref="K64:K65 K67:K72 I64 I60 I67:I72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3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83" location="'Показатели ФХД'!A1" tooltip="Удалить" display="Удалить"/>
    <hyperlink ref="D20" location="'Показатели ФХД'!A1" tooltip="Удалить" display="Удалить"/>
    <hyperlink ref="F48" location="'Показатели ФХД'!A1" tooltip="Добавить вид топлива" display="Добавить вид топлива"/>
    <hyperlink ref="F79" location="'Показатели ФХД'!A1" tooltip="Добавить вид топлива" display="Добавить вид топлива"/>
    <hyperlink ref="F66" location="'Показатели ФХД'!A1" tooltip="Добавить вид топлива" display="Добавить вид топлива"/>
    <hyperlink ref="D25" location="'Показатели ФХД'!A1" tooltip="Удалить" display="Удалить"/>
    <hyperlink ref="D30" location="'Показатели ФХД'!A1" tooltip="Удалить" display="Удалить"/>
  </hyperlinks>
  <printOptions horizontalCentered="1"/>
  <pageMargins left="0.25" right="0.25" top="0.75" bottom="0.75" header="0.3" footer="0.3"/>
  <pageSetup blackAndWhite="1"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7"/>
      <c r="F3" s="179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7"/>
      <c r="F4" s="180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7"/>
      <c r="F5" s="180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8"/>
      <c r="F6" s="181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2015-03-11T10:51:11Z</cp:lastPrinted>
  <dcterms:created xsi:type="dcterms:W3CDTF">2007-06-09T08:43:05Z</dcterms:created>
  <dcterms:modified xsi:type="dcterms:W3CDTF">2015-03-11T10:51:15Z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