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5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REESTR_IP!$A$2:$I$13</definedName>
    <definedName name="VD_LIST">REESTR_VED!$A$2:$B$8</definedName>
    <definedName name="VD_ID_LIST">REESTR_VED!$A$2:$A$8</definedName>
    <definedName name="VD_NAME_LIST">REESTR_VED!$B$2:$B$8</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<sst xmlns="http://schemas.openxmlformats.org/spreadsheetml/2006/main" count="22601" uniqueCount="5725">
  <si>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</si>
  <si>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</si>
  <si>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</si>
  <si>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</si>
  <si>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</si>
  <si>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</si>
  <si>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</si>
  <si>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</si>
  <si>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</si>
  <si>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</si>
  <si>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</si>
  <si>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</si>
  <si>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</si>
  <si>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26489950</t>
  </si>
  <si>
    <t>Flag_Row_Size</t>
  </si>
  <si>
    <t>Субъект РФ</t>
  </si>
  <si>
    <t>Челябинская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</si>
  <si>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</si>
  <si>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</si>
  <si>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</si>
  <si>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</si>
  <si>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</si>
  <si>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</si>
  <si>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</si>
  <si>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</si>
  <si>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</si>
  <si>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</si>
  <si>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</si>
  <si>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</si>
  <si>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</si>
  <si>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</si>
  <si>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</si>
  <si>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</si>
  <si>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</si>
  <si>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</si>
  <si>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</si>
  <si>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</si>
  <si>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</si>
  <si>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</si>
  <si>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</si>
  <si>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</si>
  <si>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</si>
  <si>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</si>
  <si>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</si>
  <si>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</si>
  <si>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</si>
  <si>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Троицкая ГРЭС филиал ПАО "ОГК-2"</t>
  </si>
  <si>
    <t>Наименование (описание) обособленного подразделения</t>
  </si>
  <si>
    <t>ИНН</t>
  </si>
  <si>
    <t>2607018122</t>
  </si>
  <si>
    <t>КПП</t>
  </si>
  <si>
    <t>742402001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</si>
  <si>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</si>
  <si>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</si>
  <si>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</si>
  <si>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</si>
  <si>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</si>
  <si>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</si>
  <si>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</si>
  <si>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</si>
  <si>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</si>
  <si>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</si>
  <si>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</si>
  <si>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</si>
  <si>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</si>
  <si>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</si>
  <si>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</si>
  <si>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</si>
  <si>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</si>
  <si>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457100 Российская Федерация Челябинская область город Троицк - 5 ул. Юго-восточный тракт д.62</t>
  </si>
  <si>
    <t>Фамилия, имя, отчество руководителя</t>
  </si>
  <si>
    <t>Кинерейш Сергей Андреевич</t>
  </si>
  <si>
    <t>Ответственный за заполнение формы</t>
  </si>
  <si>
    <t>Фамилия, имя, отчество</t>
  </si>
  <si>
    <t>Цыганова Анжелика Михайловна</t>
  </si>
  <si>
    <t>Должность</t>
  </si>
  <si>
    <t>руководитель группы ценообразования ФЭУ</t>
  </si>
  <si>
    <t>Контактный телефон</t>
  </si>
  <si>
    <t>8 (35163) 5-91-31</t>
  </si>
  <si>
    <t>E-mail</t>
  </si>
  <si>
    <t>a_cyganova@tro.ogk2.ru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</si>
  <si>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</si>
  <si>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</si>
  <si>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</si>
  <si>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</si>
  <si>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</si>
  <si>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</si>
  <si>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</si>
  <si>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</si>
  <si>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</si>
  <si>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</si>
  <si>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</si>
  <si>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</si>
  <si>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</si>
  <si>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</si>
  <si>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</si>
  <si>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</si>
  <si>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</si>
  <si>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88</t>
  </si>
  <si>
    <t>Город Троицк</t>
  </si>
  <si>
    <t>75752000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</si>
  <si>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</si>
  <si>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</si>
  <si>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</si>
  <si>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</si>
  <si>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</si>
  <si>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</si>
  <si>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</si>
  <si>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</si>
  <si>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</si>
  <si>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</si>
  <si>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</si>
  <si>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</si>
  <si>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</si>
  <si>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</si>
  <si>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</si>
  <si>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</si>
  <si>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</si>
  <si>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</si>
  <si>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</si>
  <si>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</si>
  <si>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</si>
  <si>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</si>
  <si>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</si>
  <si>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</si>
  <si>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</si>
  <si>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</si>
  <si>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</si>
  <si>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</si>
  <si>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</si>
  <si>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</si>
  <si>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</si>
  <si>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</si>
  <si>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</si>
  <si>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</si>
  <si>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</si>
  <si>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</si>
  <si>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</si>
  <si>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</si>
  <si>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</si>
  <si>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</si>
  <si>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</si>
  <si>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</si>
  <si>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</si>
  <si>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</si>
  <si>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</si>
  <si>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</si>
  <si>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</si>
  <si>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</si>
  <si>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</si>
  <si>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</si>
  <si>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</si>
  <si>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</si>
  <si>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</si>
  <si>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</si>
  <si>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</si>
  <si>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</si>
  <si>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</si>
  <si>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</si>
  <si>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</si>
  <si>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</si>
  <si>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</si>
  <si>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</si>
  <si>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</si>
  <si>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</si>
  <si>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</si>
  <si>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</si>
  <si>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</si>
  <si>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</si>
  <si>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</si>
  <si>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</si>
  <si>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</si>
  <si>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</si>
  <si>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</si>
  <si>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</si>
  <si>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</si>
  <si>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</si>
  <si>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</si>
  <si>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</si>
  <si>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</si>
  <si>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</si>
  <si>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</si>
  <si>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</si>
  <si>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</si>
  <si>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</si>
  <si>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</si>
  <si>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</si>
  <si>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</si>
  <si>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</si>
  <si>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</si>
  <si>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</si>
  <si>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</si>
  <si>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</si>
  <si>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</si>
  <si>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</si>
  <si>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</si>
  <si>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</si>
  <si>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</si>
  <si>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</si>
  <si>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</si>
  <si>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</si>
  <si>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</si>
  <si>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</si>
  <si>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</si>
  <si>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</si>
  <si>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</si>
  <si>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</si>
  <si>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</si>
  <si>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</si>
  <si>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</si>
  <si>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</si>
  <si>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</si>
  <si>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</si>
  <si>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</si>
  <si>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</si>
  <si>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</si>
  <si>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</si>
  <si>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</si>
  <si>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</si>
  <si>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</si>
  <si>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</si>
  <si>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</si>
  <si>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</si>
  <si>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</si>
  <si>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</si>
  <si>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</si>
  <si>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</si>
  <si>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</si>
  <si>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</si>
  <si>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</si>
  <si>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</si>
  <si>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</si>
  <si>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</si>
  <si>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</si>
  <si>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</si>
  <si>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</si>
  <si>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</si>
  <si>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</si>
  <si>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</si>
  <si>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</si>
  <si>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</si>
  <si>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</si>
  <si>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</si>
  <si>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</si>
  <si>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</si>
  <si>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</si>
  <si>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</si>
  <si>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</si>
  <si>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</si>
  <si>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</si>
  <si>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</si>
  <si>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</si>
  <si>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</si>
  <si>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</si>
  <si>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</si>
  <si>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</si>
  <si>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</si>
  <si>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</si>
  <si>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</si>
  <si>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</si>
  <si>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</si>
  <si>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</si>
  <si>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</si>
  <si>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</si>
  <si>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</si>
  <si>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</si>
  <si>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</si>
  <si>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</si>
  <si>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</si>
  <si>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</si>
  <si>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</si>
  <si>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</si>
  <si>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</si>
  <si>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</si>
  <si>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</si>
  <si>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</si>
  <si>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</si>
  <si>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</si>
  <si>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</si>
  <si>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</si>
  <si>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</si>
  <si>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</si>
  <si>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</si>
  <si>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</si>
  <si>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</si>
  <si>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</si>
  <si>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</si>
  <si>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</si>
  <si>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</si>
  <si>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</si>
  <si>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</si>
  <si>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</si>
  <si>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</si>
  <si>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</si>
  <si>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</si>
  <si>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</si>
  <si>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</si>
  <si>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</si>
  <si>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</si>
  <si>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</si>
  <si>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</si>
  <si>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</si>
  <si>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</si>
  <si>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</si>
  <si>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</si>
  <si>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</si>
  <si>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</si>
  <si>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</si>
  <si>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</si>
  <si>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</si>
  <si>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</si>
  <si>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</si>
  <si>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</si>
  <si>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</si>
  <si>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</si>
  <si>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</si>
  <si>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</si>
  <si>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</si>
  <si>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</si>
  <si>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</si>
  <si>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</si>
  <si>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</si>
  <si>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</si>
  <si>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</si>
  <si>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</si>
  <si>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</si>
  <si>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</si>
  <si>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</si>
  <si>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</si>
  <si>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</si>
  <si>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</si>
  <si>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</si>
  <si>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</si>
  <si>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</si>
  <si>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</si>
  <si>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</si>
  <si>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</si>
  <si>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</si>
  <si>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</si>
  <si>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</si>
  <si>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</si>
  <si>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</si>
  <si>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</si>
  <si>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</si>
  <si>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</si>
  <si>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</si>
  <si>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</si>
  <si>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</si>
  <si>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</si>
  <si>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</si>
  <si>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</si>
  <si>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</si>
  <si>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</si>
  <si>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</si>
  <si>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</si>
  <si>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</si>
  <si>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</si>
  <si>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</si>
  <si>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</si>
  <si>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</si>
  <si>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</si>
  <si>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</si>
  <si>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</si>
  <si>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</si>
  <si>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</si>
  <si>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</si>
  <si>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</si>
  <si>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</si>
  <si>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</si>
  <si>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</si>
  <si>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</si>
  <si>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</si>
  <si>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</si>
  <si>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</si>
  <si>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</si>
  <si>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</si>
  <si>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</si>
  <si>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</si>
  <si>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</si>
  <si>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</si>
  <si>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</si>
  <si>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</si>
  <si>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</si>
  <si>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</si>
  <si>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</si>
  <si>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</si>
  <si>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</si>
  <si>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</si>
  <si>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</si>
  <si>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</si>
  <si>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</si>
  <si>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</si>
  <si>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</si>
  <si>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</si>
  <si>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</si>
  <si>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</si>
  <si>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</si>
  <si>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</si>
  <si>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</si>
  <si>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</si>
  <si>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</si>
  <si>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</si>
  <si>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</si>
  <si>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</si>
  <si>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</si>
  <si>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</si>
  <si>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</si>
  <si>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</si>
  <si>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</si>
  <si>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</si>
  <si>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</si>
  <si>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</si>
  <si>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</si>
  <si>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</si>
  <si>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</si>
  <si>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</si>
  <si>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</si>
  <si>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</si>
  <si>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</si>
  <si>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</si>
  <si>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</si>
  <si>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</si>
  <si>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</si>
  <si>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</si>
  <si>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</si>
  <si>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</si>
  <si>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</si>
  <si>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</si>
  <si>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</si>
  <si>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</si>
  <si>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</si>
  <si>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</si>
  <si>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</si>
  <si>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</si>
  <si>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</si>
  <si>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</si>
  <si>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</si>
  <si>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</si>
  <si>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</si>
  <si>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</si>
  <si>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</si>
  <si>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</si>
  <si>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</si>
  <si>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</si>
  <si>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</si>
  <si>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</si>
  <si>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</si>
  <si>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</si>
  <si>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</si>
  <si>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</si>
  <si>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</si>
  <si>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</si>
  <si>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</si>
  <si>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</si>
  <si>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</si>
  <si>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</si>
  <si>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</si>
  <si>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</si>
  <si>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</si>
  <si>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</si>
  <si>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</si>
  <si>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</si>
  <si>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</si>
  <si>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</si>
  <si>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</si>
  <si>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</si>
  <si>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</si>
  <si>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</si>
  <si>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</si>
  <si>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</si>
  <si>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</si>
  <si>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</si>
  <si>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</si>
  <si>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</si>
  <si>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</si>
  <si>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</si>
  <si>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</si>
  <si>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</si>
  <si>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</si>
  <si>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</si>
  <si>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</si>
  <si>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</si>
  <si>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</si>
  <si>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</si>
  <si>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</si>
  <si>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</si>
  <si>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</si>
  <si>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</si>
  <si>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</si>
  <si>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</si>
  <si>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</si>
  <si>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</si>
  <si>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</si>
  <si>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</si>
  <si>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</si>
  <si>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</si>
  <si>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</si>
  <si>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</si>
  <si>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</si>
  <si>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</si>
  <si>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</si>
  <si>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</si>
  <si>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</si>
  <si>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</si>
  <si>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</si>
  <si>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</si>
  <si>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</si>
  <si>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</si>
  <si>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</si>
  <si>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</si>
  <si>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</si>
  <si>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</si>
  <si>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</si>
  <si>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</si>
  <si>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</si>
  <si>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</si>
  <si>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</si>
  <si>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</si>
  <si>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</si>
  <si>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</si>
  <si>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</si>
  <si>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</si>
  <si>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</si>
  <si>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</si>
  <si>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</si>
  <si>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</si>
  <si>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</si>
  <si>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</si>
  <si>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</si>
  <si>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</si>
  <si>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</si>
  <si>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</si>
  <si>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</si>
  <si>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</si>
  <si>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</si>
  <si>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</si>
  <si>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</si>
  <si>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</si>
  <si>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</si>
  <si>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</si>
  <si>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</si>
  <si>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</si>
  <si>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</si>
  <si>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</si>
  <si>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</si>
  <si>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</si>
  <si>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</si>
  <si>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</si>
  <si>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</si>
  <si>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</si>
  <si>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</si>
  <si>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</si>
  <si>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</si>
  <si>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</si>
  <si>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</si>
  <si>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</si>
  <si>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</si>
  <si>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</si>
  <si>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</si>
  <si>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</si>
  <si>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</si>
  <si>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</si>
  <si>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</si>
  <si>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</si>
  <si>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</si>
  <si>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</si>
  <si>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</si>
  <si>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</si>
  <si>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</si>
  <si>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</si>
  <si>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</si>
  <si>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</si>
  <si>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</si>
  <si>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</si>
  <si>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</si>
  <si>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</si>
  <si>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</si>
  <si>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</si>
  <si>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</si>
  <si>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</si>
  <si>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</si>
  <si>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</si>
  <si>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</si>
  <si>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</si>
  <si>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</si>
  <si>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</si>
  <si>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</si>
  <si>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</si>
  <si>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</si>
  <si>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</si>
  <si>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</si>
  <si>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</si>
  <si>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</si>
  <si>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</si>
  <si>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</si>
  <si>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</si>
  <si>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</si>
  <si>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</si>
  <si>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</si>
  <si>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</si>
  <si>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</si>
  <si>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</si>
  <si>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</si>
  <si>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</si>
  <si>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</si>
  <si>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</si>
  <si>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</si>
  <si>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</si>
  <si>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</si>
  <si>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</si>
  <si>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</si>
  <si>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</si>
  <si>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</si>
  <si>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</si>
  <si>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</si>
  <si>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</si>
  <si>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</si>
  <si>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</si>
  <si>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</si>
  <si>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</si>
  <si>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</si>
  <si>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</si>
  <si>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</si>
  <si>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</si>
  <si>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</si>
  <si>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</si>
  <si>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</si>
  <si>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</si>
  <si>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</si>
  <si>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</si>
  <si>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</si>
  <si>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</si>
  <si>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</si>
  <si>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</si>
  <si>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</si>
  <si>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</si>
  <si>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</si>
  <si>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</si>
  <si>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</si>
  <si>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</si>
  <si>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</si>
  <si>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</si>
  <si>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</si>
  <si>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</si>
  <si>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</si>
  <si>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</si>
  <si>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</si>
  <si>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</si>
  <si>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</si>
  <si>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</si>
  <si>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</si>
  <si>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</si>
  <si>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</si>
  <si>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</si>
  <si>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</si>
  <si>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</si>
  <si>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</si>
  <si>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</si>
  <si>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</si>
  <si>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</si>
  <si>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</si>
  <si>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</si>
  <si>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</si>
  <si>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</si>
  <si>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</si>
  <si>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</si>
  <si>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</si>
  <si>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</si>
  <si>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</si>
  <si>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</si>
  <si>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</si>
  <si>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</si>
  <si>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</si>
  <si>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</si>
  <si>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</si>
  <si>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</si>
  <si>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</si>
  <si>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</si>
  <si>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</si>
  <si>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</si>
  <si>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</si>
  <si>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</si>
  <si>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</si>
  <si>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</si>
  <si>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</si>
  <si>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</si>
  <si>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</si>
  <si>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</si>
  <si>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</si>
  <si>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</si>
  <si>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</si>
  <si>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</si>
  <si>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</si>
  <si>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</si>
  <si>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</si>
  <si>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</si>
  <si>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</si>
  <si>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</si>
  <si>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</si>
  <si>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</si>
  <si>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</si>
  <si>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</si>
  <si>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</si>
  <si>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</si>
  <si>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</si>
  <si>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</si>
  <si>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</si>
  <si>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</si>
  <si>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</si>
  <si>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</si>
  <si>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</si>
  <si>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</si>
  <si>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</si>
  <si>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</si>
  <si>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</si>
  <si>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</si>
  <si>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</si>
  <si>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</si>
  <si>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</si>
  <si>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</si>
  <si>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</si>
  <si>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</si>
  <si>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</si>
  <si>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</si>
  <si>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</si>
  <si>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</si>
  <si>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</si>
  <si>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</si>
  <si>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</si>
  <si>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</si>
  <si>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</si>
  <si>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</si>
  <si>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</si>
  <si>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</si>
  <si>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</si>
  <si>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</si>
  <si>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</si>
  <si>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</si>
  <si>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</si>
  <si>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</si>
  <si>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</si>
  <si>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</si>
  <si>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</si>
  <si>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</si>
  <si>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</si>
  <si>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</si>
  <si>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</si>
  <si>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</si>
  <si>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</si>
  <si>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</si>
  <si>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</si>
  <si>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</si>
  <si>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</si>
  <si>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</si>
  <si>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</si>
  <si>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</si>
  <si>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</si>
  <si>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</si>
  <si>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</si>
  <si>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</si>
  <si>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</si>
  <si>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</si>
  <si>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</si>
  <si>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</si>
  <si>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</si>
  <si>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</si>
  <si>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</si>
  <si>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</si>
  <si>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</si>
  <si>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</si>
  <si>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</si>
  <si>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</si>
  <si>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</si>
  <si>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</si>
  <si>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</si>
  <si>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</si>
  <si>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</si>
  <si>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</si>
  <si>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</si>
  <si>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</si>
  <si>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</si>
  <si>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</si>
  <si>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</si>
  <si>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</si>
  <si>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</si>
  <si>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</si>
  <si>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</si>
  <si>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</si>
  <si>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</si>
  <si>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</si>
  <si>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</si>
  <si>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</si>
  <si>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</si>
  <si>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</si>
  <si>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</si>
  <si>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</si>
  <si>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</si>
  <si>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</si>
  <si>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</si>
  <si>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</si>
  <si>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</si>
  <si>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</si>
  <si>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</si>
  <si>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</si>
  <si>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</si>
  <si>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</si>
  <si>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</si>
  <si>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</si>
  <si>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</si>
  <si>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</si>
  <si>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</si>
  <si>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</si>
  <si>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</si>
  <si>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</si>
  <si>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</si>
  <si>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</si>
  <si>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</si>
  <si>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</si>
  <si>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</si>
  <si>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</si>
  <si>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</si>
  <si>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</si>
  <si>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</si>
  <si>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</si>
  <si>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</si>
  <si>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</si>
  <si>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</si>
  <si>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</si>
  <si>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</si>
  <si>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</si>
  <si>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</si>
  <si>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</si>
  <si>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</si>
  <si>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</si>
  <si>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</si>
  <si>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</si>
  <si>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</si>
  <si>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</si>
  <si>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</si>
  <si>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</si>
  <si>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</si>
  <si>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</si>
  <si>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</si>
  <si>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</si>
  <si>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</si>
  <si>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</si>
  <si>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</si>
  <si>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</si>
  <si>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</si>
  <si>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</si>
  <si>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</si>
  <si>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</si>
  <si>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</si>
  <si>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</si>
  <si>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</si>
  <si>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</si>
  <si>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</si>
  <si>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</si>
  <si>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</si>
  <si>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</si>
  <si>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</si>
  <si>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</si>
  <si>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</si>
  <si>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</si>
  <si>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</si>
  <si>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</si>
  <si>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</si>
  <si>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</si>
  <si>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</si>
  <si>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</si>
  <si>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</si>
  <si>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</si>
  <si>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</si>
  <si>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</si>
  <si>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</si>
  <si>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</si>
  <si>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</si>
  <si>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</si>
  <si>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</si>
  <si>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</si>
  <si>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</si>
  <si>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</si>
  <si>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</si>
  <si>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</si>
  <si>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</si>
  <si>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</si>
  <si>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</si>
  <si>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</si>
  <si>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</si>
  <si>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</si>
  <si>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</si>
  <si>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</si>
  <si>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</si>
  <si>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</si>
  <si>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</si>
  <si>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</si>
  <si>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</si>
  <si>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</si>
  <si>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</si>
  <si>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</si>
  <si>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</si>
  <si>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</si>
  <si>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</si>
  <si>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</si>
  <si>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</si>
  <si>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</si>
  <si>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</si>
  <si>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</si>
  <si>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</si>
  <si>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</si>
  <si>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</si>
  <si>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</si>
  <si>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</si>
  <si>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</si>
  <si>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</si>
  <si>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</si>
  <si>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</si>
  <si>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</si>
  <si>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</si>
  <si>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</si>
  <si>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</si>
  <si>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</si>
  <si>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</si>
  <si>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</si>
  <si>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</si>
  <si>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</si>
  <si>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</si>
  <si>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</si>
  <si>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</si>
  <si>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</si>
  <si>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</si>
  <si>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</si>
  <si>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</si>
  <si>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</si>
  <si>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</si>
  <si>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</si>
  <si>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</si>
  <si>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</si>
  <si>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</si>
  <si>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</si>
  <si>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</si>
  <si>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</si>
  <si>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</si>
  <si>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</si>
  <si>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</si>
  <si>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</si>
  <si>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</si>
  <si>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</si>
  <si>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</si>
  <si>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</si>
  <si>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</si>
  <si>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</si>
  <si>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</si>
  <si>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</si>
  <si>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</si>
  <si>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</si>
  <si>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</si>
  <si>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</si>
  <si>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</si>
  <si>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</si>
  <si>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</si>
  <si>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</si>
  <si>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</si>
  <si>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</si>
  <si>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</si>
  <si>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</si>
  <si>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</si>
  <si>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</si>
  <si>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</si>
  <si>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</si>
  <si>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</si>
  <si>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</si>
  <si>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</si>
  <si>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</si>
  <si>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</si>
  <si>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</si>
  <si>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</si>
  <si>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</si>
  <si>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</si>
  <si>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</si>
  <si>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</si>
  <si>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</si>
  <si>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</si>
  <si>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</si>
  <si>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</si>
  <si>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</si>
  <si>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</si>
  <si>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</si>
  <si>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</si>
  <si>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</si>
  <si>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</si>
  <si>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</si>
  <si>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</si>
  <si>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</si>
  <si>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</si>
  <si>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</si>
  <si>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</si>
  <si>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</si>
  <si>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</si>
  <si>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</si>
  <si>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</si>
  <si>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</si>
  <si>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</si>
  <si>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</si>
  <si>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</si>
  <si>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</si>
  <si>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</si>
  <si>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</si>
  <si>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</si>
  <si>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</si>
  <si>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</si>
  <si>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</si>
  <si>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</si>
  <si>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</si>
  <si>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</si>
  <si>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</si>
  <si>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</si>
  <si>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</si>
  <si>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</si>
  <si>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</si>
  <si>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</si>
  <si>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</si>
  <si>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</si>
  <si>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</si>
  <si>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</si>
  <si>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</si>
  <si>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</si>
  <si>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</si>
  <si>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</si>
  <si>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</si>
  <si>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</si>
  <si>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</si>
  <si>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</si>
  <si>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</si>
  <si>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</si>
  <si>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</si>
  <si>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</si>
  <si>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</si>
  <si>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</si>
  <si>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</si>
  <si>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</si>
  <si>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</si>
  <si>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</si>
  <si>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</si>
  <si>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</si>
  <si>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</si>
  <si>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</si>
  <si>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</si>
  <si>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</si>
  <si>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</si>
  <si>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</si>
  <si>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</si>
  <si>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</si>
  <si>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</si>
  <si>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</si>
  <si>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</si>
  <si>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</si>
  <si>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</si>
  <si>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</si>
  <si>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</si>
  <si>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</si>
  <si>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</si>
  <si>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</si>
  <si>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</si>
  <si>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</si>
  <si>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</si>
  <si>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</si>
  <si>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</si>
  <si>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</si>
  <si>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</si>
  <si>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</si>
  <si>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</si>
  <si>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</si>
  <si>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</si>
  <si>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</si>
  <si>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</si>
  <si>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</si>
  <si>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</si>
  <si>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</si>
  <si>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</si>
  <si>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</si>
  <si>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</si>
  <si>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</si>
  <si>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</si>
  <si>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</si>
  <si>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</si>
  <si>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</si>
  <si>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</si>
  <si>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</si>
  <si>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</si>
  <si>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</si>
  <si>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</si>
  <si>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</si>
  <si>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</si>
  <si>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</si>
  <si>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</si>
  <si>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</si>
  <si>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</si>
  <si>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</si>
  <si>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</si>
  <si>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</si>
  <si>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</si>
  <si>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</si>
  <si>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</si>
  <si>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</si>
  <si>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</si>
  <si>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</si>
  <si>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</si>
  <si>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</si>
  <si>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</si>
  <si>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</si>
  <si>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</si>
  <si>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</si>
  <si>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</si>
  <si>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</si>
  <si>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Филиал ПАО "ОГК-2" - Троицкая ГРЭС</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</si>
  <si>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</si>
  <si>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</si>
  <si>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</si>
  <si>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</si>
  <si>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</si>
  <si>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</si>
  <si>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</si>
  <si>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</si>
  <si>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</si>
  <si>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</si>
  <si>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</si>
  <si>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</si>
  <si>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</si>
  <si>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</si>
  <si>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</si>
  <si>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</si>
  <si>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</si>
  <si>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</si>
  <si>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</si>
  <si>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</si>
  <si>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</si>
  <si>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</si>
  <si>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</si>
  <si>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</si>
  <si>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</si>
  <si>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</si>
  <si>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</si>
  <si>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</si>
  <si>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</si>
  <si>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</si>
  <si>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</si>
  <si>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</si>
  <si>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</si>
  <si>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</si>
  <si>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</si>
  <si>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</si>
  <si>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</si>
  <si>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</si>
  <si>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</si>
  <si>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</si>
  <si>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</si>
  <si>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</si>
  <si>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</si>
  <si>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</si>
  <si>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</si>
  <si>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</si>
  <si>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</si>
  <si>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</si>
  <si>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</si>
  <si>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</si>
  <si>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</si>
  <si>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</si>
  <si>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</si>
  <si>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</si>
  <si>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</si>
  <si>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</si>
  <si>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</si>
  <si>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</si>
  <si>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</si>
  <si>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</si>
  <si>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</si>
  <si>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</si>
  <si>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</si>
  <si>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</si>
  <si>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</si>
  <si>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</si>
  <si>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</si>
  <si>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</si>
  <si>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</si>
  <si>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</si>
  <si>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</si>
  <si>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</si>
  <si>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</si>
  <si>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</si>
  <si>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</si>
  <si>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</si>
  <si>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</si>
  <si>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</si>
  <si>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</si>
  <si>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</si>
  <si>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</si>
  <si>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</si>
  <si>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</si>
  <si>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</si>
  <si>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</si>
  <si>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</si>
  <si>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</si>
  <si>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</si>
  <si>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</si>
  <si>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</si>
  <si>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</si>
  <si>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</si>
  <si>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</si>
  <si>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</si>
  <si>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</si>
  <si>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</si>
  <si>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</si>
  <si>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</si>
  <si>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</si>
  <si>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</si>
  <si>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</si>
  <si>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</si>
  <si>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</si>
  <si>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</si>
  <si>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</si>
  <si>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</si>
  <si>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</si>
  <si>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</si>
  <si>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</si>
  <si>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</si>
  <si>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</si>
  <si>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</si>
  <si>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</si>
  <si>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</si>
  <si>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</si>
  <si>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</si>
  <si>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</si>
  <si>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</si>
  <si>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</si>
  <si>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</si>
  <si>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</si>
  <si>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</si>
  <si>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</si>
  <si>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</si>
  <si>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</si>
  <si>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</si>
  <si>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</si>
  <si>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</si>
  <si>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</si>
  <si>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</si>
  <si>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</si>
  <si>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</si>
  <si>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</si>
  <si>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</si>
  <si>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</si>
  <si>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</si>
  <si>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</si>
  <si>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</si>
  <si>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</si>
  <si>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</si>
  <si>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</si>
  <si>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</si>
  <si>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</si>
  <si>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</si>
  <si>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</si>
  <si>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</si>
  <si>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</si>
  <si>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</si>
  <si>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</si>
  <si>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</si>
  <si>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</si>
  <si>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</si>
  <si>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</si>
  <si>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</si>
  <si>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</si>
  <si>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</si>
  <si>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</si>
  <si>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</si>
  <si>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</si>
  <si>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</si>
  <si>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</si>
  <si>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</si>
  <si>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</si>
  <si>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</si>
  <si>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</si>
  <si>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</si>
  <si>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</si>
  <si>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</si>
  <si>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</si>
  <si>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</si>
  <si>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</si>
  <si>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</si>
  <si>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</si>
  <si>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</si>
  <si>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</si>
  <si>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</si>
  <si>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</si>
  <si>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</si>
  <si>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</si>
  <si>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</si>
  <si>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</si>
  <si>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</si>
  <si>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</si>
  <si>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</si>
  <si>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</si>
  <si>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</si>
  <si>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</si>
  <si>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</si>
  <si>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</si>
  <si>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</si>
  <si>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</si>
  <si>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</si>
  <si>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</si>
  <si>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</si>
  <si>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</si>
  <si>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</si>
  <si>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</si>
  <si>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</si>
  <si>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</si>
  <si>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</si>
  <si>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</si>
  <si>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</si>
  <si>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</si>
  <si>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</si>
  <si>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</si>
  <si>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</si>
  <si>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</si>
  <si>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</si>
  <si>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</si>
  <si>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</si>
  <si>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</si>
  <si>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</si>
  <si>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</si>
  <si>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</si>
  <si>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</si>
  <si>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</si>
  <si>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</si>
  <si>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</si>
  <si>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</si>
  <si>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</si>
  <si>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</si>
  <si>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</si>
  <si>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</si>
  <si>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</si>
  <si>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</si>
  <si>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</si>
  <si>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</si>
  <si>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</si>
  <si>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</si>
  <si>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</si>
  <si>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</si>
  <si>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</si>
  <si>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</si>
  <si>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</si>
  <si>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</si>
  <si>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</si>
  <si>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</si>
  <si>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</si>
  <si>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</si>
  <si>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</si>
  <si>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</si>
  <si>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</si>
  <si>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</si>
  <si>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</si>
  <si>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</si>
  <si>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</si>
  <si>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</si>
  <si>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</si>
  <si>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</si>
  <si>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</si>
  <si>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</si>
  <si>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</si>
  <si>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</si>
  <si>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</si>
  <si>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</si>
  <si>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</si>
  <si>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</si>
  <si>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</si>
  <si>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</si>
  <si>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</si>
  <si>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</si>
  <si>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</si>
  <si>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</si>
  <si>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</si>
  <si>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</si>
  <si>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</si>
  <si>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</si>
  <si>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</si>
  <si>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</si>
  <si>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</si>
  <si>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</si>
  <si>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</si>
  <si>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</si>
  <si>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</si>
  <si>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</si>
  <si>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</si>
  <si>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</si>
  <si>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</si>
  <si>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</si>
  <si>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</si>
  <si>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</si>
  <si>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</si>
  <si>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</si>
  <si>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</si>
  <si>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</si>
  <si>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</si>
  <si>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</si>
  <si>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</si>
  <si>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</si>
  <si>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</si>
  <si>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</si>
  <si>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</si>
  <si>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</si>
  <si>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</si>
  <si>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</si>
  <si>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</si>
  <si>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</si>
  <si>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</si>
  <si>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</si>
  <si>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</si>
  <si>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</si>
  <si>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</si>
  <si>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</si>
  <si>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</si>
  <si>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</si>
  <si>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</si>
  <si>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</si>
  <si>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</si>
  <si>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</si>
  <si>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</si>
  <si>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</si>
  <si>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</si>
  <si>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</si>
  <si>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</si>
  <si>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</si>
  <si>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</si>
  <si>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</si>
  <si>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</si>
  <si>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</si>
  <si>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</si>
  <si>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</si>
  <si>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</si>
  <si>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</si>
  <si>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</si>
  <si>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</si>
  <si>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</si>
  <si>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</si>
  <si>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</si>
  <si>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</si>
  <si>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</si>
  <si>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</si>
  <si>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</si>
  <si>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</si>
  <si>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</si>
  <si>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</si>
  <si>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</si>
  <si>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</si>
  <si>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</si>
  <si>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</si>
  <si>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</si>
  <si>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</si>
  <si>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</si>
  <si>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</si>
  <si>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</si>
  <si>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</si>
  <si>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</si>
  <si>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</si>
  <si>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</si>
  <si>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</si>
  <si>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</si>
  <si>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</si>
  <si>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</si>
  <si>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</si>
  <si>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</si>
  <si>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</si>
  <si>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</si>
  <si>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</si>
  <si>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</si>
  <si>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</si>
  <si>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</si>
  <si>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</si>
  <si>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</si>
  <si>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</si>
  <si>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</si>
  <si>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</si>
  <si>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</si>
  <si>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</si>
  <si>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</si>
  <si>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</si>
  <si>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</si>
  <si>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</si>
  <si>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</si>
  <si>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</si>
  <si>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</si>
  <si>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</si>
  <si>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</si>
  <si>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</si>
  <si>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</si>
  <si>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</si>
  <si>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</si>
  <si>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</si>
  <si>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</si>
  <si>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</si>
  <si>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</si>
  <si>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</si>
  <si>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</si>
  <si>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</si>
  <si>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</si>
  <si>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</si>
  <si>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</si>
  <si>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</si>
  <si>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</si>
  <si>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</si>
  <si>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</si>
  <si>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</si>
  <si>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</si>
  <si>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</si>
  <si>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</si>
  <si>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</si>
  <si>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</si>
  <si>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</si>
  <si>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</si>
  <si>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</si>
  <si>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</si>
  <si>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</si>
  <si>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</si>
  <si>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</si>
  <si>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</si>
  <si>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</si>
  <si>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</si>
  <si>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</si>
  <si>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</si>
  <si>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</si>
  <si>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</si>
  <si>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</si>
  <si>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</si>
  <si>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</si>
  <si>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</si>
  <si>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</si>
  <si>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</si>
  <si>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</si>
  <si>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</si>
  <si>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</si>
  <si>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</si>
  <si>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</si>
  <si>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</si>
  <si>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</si>
  <si>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</si>
  <si>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</si>
  <si>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</si>
  <si>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</si>
  <si>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</si>
  <si>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</si>
  <si>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</si>
  <si>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</si>
  <si>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</si>
  <si>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</si>
  <si>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</si>
  <si>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</si>
  <si>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</si>
  <si>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</si>
  <si>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</si>
  <si>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</si>
  <si>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</si>
  <si>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</si>
  <si>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</si>
  <si>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</si>
  <si>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</si>
  <si>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</si>
  <si>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</si>
  <si>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</si>
  <si>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</si>
  <si>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</si>
  <si>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</si>
  <si>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</si>
  <si>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</si>
  <si>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</si>
  <si>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</si>
  <si>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</si>
  <si>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</si>
  <si>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</si>
  <si>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</si>
  <si>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</si>
  <si>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</si>
  <si>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</si>
  <si>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</si>
  <si>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</si>
  <si>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</si>
  <si>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</si>
  <si>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</si>
  <si>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</si>
  <si>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</si>
  <si>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</si>
  <si>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</si>
  <si>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</si>
  <si>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</si>
  <si>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</si>
  <si>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</si>
  <si>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</si>
  <si>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</si>
  <si>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</si>
  <si>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</si>
  <si>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</si>
  <si>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</si>
  <si>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</si>
  <si>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</si>
  <si>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</si>
  <si>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</si>
  <si>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</si>
  <si>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</si>
  <si>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</si>
  <si>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</si>
  <si>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</si>
  <si>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</si>
  <si>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</si>
  <si>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</si>
  <si>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</si>
  <si>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</si>
  <si>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</si>
  <si>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</si>
  <si>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</si>
  <si>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</si>
  <si>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</si>
  <si>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</si>
  <si>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</si>
  <si>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</si>
  <si>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</si>
  <si>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</si>
  <si>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</si>
  <si>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</si>
  <si>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</si>
  <si>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</si>
  <si>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</si>
  <si>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</si>
  <si>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</si>
  <si>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</si>
  <si>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</si>
  <si>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</si>
  <si>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</si>
  <si>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</si>
  <si>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</si>
  <si>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</si>
  <si>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</si>
  <si>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</si>
  <si>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</si>
  <si>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</si>
  <si>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</si>
  <si>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</si>
  <si>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</si>
  <si>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</si>
  <si>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</si>
  <si>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</si>
  <si>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</si>
  <si>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</si>
  <si>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</si>
  <si>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</si>
  <si>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</si>
  <si>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</si>
  <si>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</si>
  <si>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</si>
  <si>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</si>
  <si>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</si>
  <si>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</si>
  <si>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</si>
  <si>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</si>
  <si>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</si>
  <si>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</si>
  <si>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</si>
  <si>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</si>
  <si>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</si>
  <si>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</si>
  <si>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</si>
  <si>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</si>
  <si>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</si>
  <si>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</si>
  <si>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</si>
  <si>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</si>
  <si>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</si>
  <si>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</si>
  <si>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</si>
  <si>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</si>
  <si>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</si>
  <si>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</si>
  <si>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</si>
  <si>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</si>
  <si>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</si>
  <si>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</si>
  <si>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</si>
  <si>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</si>
  <si>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</si>
  <si>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</si>
  <si>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</si>
  <si>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</si>
  <si>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</si>
  <si>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</si>
  <si>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</si>
  <si>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</si>
  <si>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</si>
  <si>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</si>
  <si>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</si>
  <si>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</si>
  <si>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</si>
  <si>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</si>
  <si>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</si>
  <si>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</si>
  <si>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</si>
  <si>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</si>
  <si>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</si>
  <si>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</si>
  <si>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</si>
  <si>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</si>
  <si>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</si>
  <si>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</si>
  <si>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</si>
  <si>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</si>
  <si>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</si>
  <si>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</si>
  <si>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</si>
  <si>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</si>
  <si>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</si>
  <si>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</si>
  <si>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</si>
  <si>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</si>
  <si>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</si>
  <si>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</si>
  <si>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</si>
  <si>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</si>
  <si>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</si>
  <si>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</si>
  <si>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</si>
  <si>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</si>
  <si>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</si>
  <si>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</si>
  <si>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</si>
  <si>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</si>
  <si>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</si>
  <si>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</si>
  <si>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</si>
  <si>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</si>
  <si>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</si>
  <si>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</si>
  <si>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</si>
  <si>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</si>
  <si>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</si>
  <si>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</si>
  <si>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</si>
  <si>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</si>
  <si>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</si>
  <si>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</si>
  <si>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</si>
  <si>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</si>
  <si>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</si>
  <si>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</si>
  <si>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</si>
  <si>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</si>
  <si>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</si>
  <si>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</si>
  <si>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</si>
  <si>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</si>
  <si>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</si>
  <si>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</si>
  <si>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</si>
  <si>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</si>
  <si>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</si>
  <si>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</si>
  <si>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</si>
  <si>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</si>
  <si>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</si>
  <si>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</si>
  <si>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</si>
  <si>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</si>
  <si>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</si>
  <si>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</si>
  <si>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</si>
  <si>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</si>
  <si>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</si>
  <si>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</si>
  <si>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</si>
  <si>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</si>
  <si>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</si>
  <si>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</si>
  <si>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</si>
  <si>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</si>
  <si>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</si>
  <si>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</si>
  <si>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</si>
  <si>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</si>
  <si>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</si>
  <si>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</si>
  <si>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</si>
  <si>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</si>
  <si>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</si>
  <si>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</si>
  <si>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</si>
  <si>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</si>
  <si>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</si>
  <si>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</si>
  <si>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</si>
  <si>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</si>
  <si>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</si>
  <si>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</si>
  <si>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</si>
  <si>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</si>
  <si>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</si>
  <si>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</si>
  <si>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</si>
  <si>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</si>
  <si>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</si>
  <si>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</si>
  <si>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</si>
  <si>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</si>
  <si>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</si>
  <si>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</si>
  <si>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</si>
  <si>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</si>
  <si>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</si>
  <si>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</si>
  <si>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</si>
  <si>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</si>
  <si>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</si>
  <si>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</si>
  <si>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</si>
  <si>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</si>
  <si>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</si>
  <si>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</si>
  <si>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</si>
  <si>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</si>
  <si>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</si>
  <si>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</si>
  <si>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</si>
  <si>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</si>
  <si>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</si>
  <si>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</si>
  <si>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</si>
  <si>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</si>
  <si>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</si>
  <si>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</si>
  <si>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</si>
  <si>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</si>
  <si>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</si>
  <si>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</si>
  <si>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</si>
  <si>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</si>
  <si>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</si>
  <si>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</si>
  <si>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</si>
  <si>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</si>
  <si>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</si>
  <si>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</si>
  <si>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</si>
  <si>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</si>
  <si>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</si>
  <si>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</si>
  <si>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</si>
  <si>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</si>
  <si>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</si>
  <si>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</si>
  <si>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</si>
  <si>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</si>
  <si>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</si>
  <si>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</si>
  <si>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</si>
  <si>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</si>
  <si>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</si>
  <si>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</si>
  <si>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</si>
  <si>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</si>
  <si>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</si>
  <si>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</si>
  <si>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</si>
  <si>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</si>
  <si>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</si>
  <si>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</si>
  <si>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</si>
  <si>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</si>
  <si>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</si>
  <si>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</si>
  <si>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</si>
  <si>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</si>
  <si>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</si>
  <si>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</si>
  <si>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</si>
  <si>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</si>
  <si>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</si>
  <si>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</si>
  <si>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</si>
  <si>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</si>
  <si>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</si>
  <si>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</si>
  <si>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</si>
  <si>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</si>
  <si>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</si>
  <si>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</si>
  <si>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</si>
  <si>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</si>
  <si>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</si>
  <si>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</si>
  <si>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</si>
  <si>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</si>
  <si>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</si>
  <si>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</si>
  <si>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</si>
  <si>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</si>
  <si>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</si>
  <si>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</si>
  <si>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</si>
  <si>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</si>
  <si>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</si>
  <si>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</si>
  <si>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</si>
  <si>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</si>
  <si>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</si>
  <si>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</si>
  <si>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</si>
  <si>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</si>
  <si>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</si>
  <si>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</si>
  <si>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</si>
  <si>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</si>
  <si>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</si>
  <si>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</si>
  <si>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</si>
  <si>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</si>
  <si>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</si>
  <si>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</si>
  <si>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</si>
  <si>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</si>
  <si>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</si>
  <si>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</si>
  <si>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</si>
  <si>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</si>
  <si>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</si>
  <si>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</si>
  <si>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</si>
  <si>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</si>
  <si>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</si>
  <si>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</si>
  <si>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</si>
  <si>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</si>
  <si>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</si>
  <si>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</si>
  <si>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</si>
  <si>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</si>
  <si>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</si>
  <si>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</si>
  <si>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</si>
  <si>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</si>
  <si>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</si>
  <si>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</si>
  <si>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</si>
  <si>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</si>
  <si>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</si>
  <si>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</si>
  <si>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</si>
  <si>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</si>
  <si>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</si>
  <si>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</si>
  <si>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</si>
  <si>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</si>
  <si>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</si>
  <si>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</si>
  <si>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</si>
  <si>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</si>
  <si>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</si>
  <si>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</si>
  <si>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</si>
  <si>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</si>
  <si>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</si>
  <si>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</si>
  <si>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</si>
  <si>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</si>
  <si>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</si>
  <si>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</si>
  <si>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</si>
  <si>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</si>
  <si>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</si>
  <si>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</si>
  <si>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</si>
  <si>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</si>
  <si>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</si>
  <si>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</si>
  <si>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</si>
  <si>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</si>
  <si>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</si>
  <si>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</si>
  <si>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</si>
  <si>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</si>
  <si>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</si>
  <si>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</si>
  <si>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</si>
  <si>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</si>
  <si>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</si>
  <si>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</si>
  <si>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</si>
  <si>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</si>
  <si>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</si>
  <si>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</si>
  <si>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</si>
  <si>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</si>
  <si>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</si>
  <si>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</si>
  <si>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</si>
  <si>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</si>
  <si>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</si>
  <si>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</si>
  <si>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</si>
  <si>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</si>
  <si>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</si>
  <si>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</si>
  <si>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</si>
  <si>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</si>
  <si>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</si>
  <si>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</si>
  <si>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</si>
  <si>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</si>
  <si>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</si>
  <si>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</si>
  <si>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</si>
  <si>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</si>
  <si>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</si>
  <si>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</si>
  <si>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</si>
  <si>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</si>
  <si>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</si>
  <si>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</si>
  <si>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</si>
  <si>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</si>
  <si>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</si>
  <si>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</si>
  <si>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</si>
  <si>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</si>
  <si>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</si>
  <si>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</si>
  <si>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</si>
  <si>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</si>
  <si>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</si>
  <si>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</si>
  <si>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</si>
  <si>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</si>
  <si>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</si>
  <si>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</si>
  <si>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</si>
  <si>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</si>
  <si>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</si>
  <si>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</si>
  <si>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</si>
  <si>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</si>
  <si>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</si>
  <si>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</si>
  <si>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</si>
  <si>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</si>
  <si>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</si>
  <si>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</si>
  <si>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</si>
  <si>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</si>
  <si>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</si>
  <si>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</si>
  <si>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</si>
  <si>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</si>
  <si>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</si>
  <si>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</si>
  <si>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</si>
  <si>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</si>
  <si>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</si>
  <si>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</si>
  <si>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</si>
  <si>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</si>
  <si>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</si>
  <si>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</si>
  <si>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</si>
  <si>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</si>
  <si>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</si>
  <si>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</si>
  <si>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</si>
  <si>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</si>
  <si>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</si>
  <si>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</si>
  <si>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</si>
  <si>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</si>
  <si>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</si>
  <si>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</si>
  <si>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</si>
  <si>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</si>
  <si>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</si>
  <si>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</si>
  <si>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</si>
  <si>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</si>
  <si>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</si>
  <si>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</si>
  <si>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</si>
  <si>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</si>
  <si>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</si>
  <si>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</si>
  <si>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</si>
  <si>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</si>
  <si>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</si>
  <si>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</si>
  <si>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</si>
  <si>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</si>
  <si>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</si>
  <si>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</si>
  <si>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</si>
  <si>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</si>
  <si>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</si>
  <si>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</si>
  <si>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</si>
  <si>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</si>
  <si>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</si>
  <si>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</si>
  <si>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</si>
  <si>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</si>
  <si>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</si>
  <si>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</si>
  <si>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</si>
  <si>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</si>
  <si>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</si>
  <si>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</si>
  <si>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</si>
  <si>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</si>
  <si>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</si>
  <si>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</si>
  <si>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</si>
  <si>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</si>
  <si>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</si>
  <si>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</si>
  <si>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</si>
  <si>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</si>
  <si>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</si>
  <si>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</si>
  <si>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</si>
  <si>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</si>
  <si>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</si>
  <si>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</si>
  <si>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</si>
  <si>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</si>
  <si>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</si>
  <si>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</si>
  <si>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</si>
  <si>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</si>
  <si>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</si>
  <si>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</si>
  <si>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</si>
  <si>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</si>
  <si>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</si>
  <si>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</si>
  <si>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</si>
  <si>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</si>
  <si>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</si>
  <si>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</si>
  <si>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</si>
  <si>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</si>
  <si>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</si>
  <si>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</si>
  <si>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</si>
  <si>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</si>
  <si>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</si>
  <si>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</si>
  <si>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</si>
  <si>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</si>
  <si>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</si>
  <si>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</si>
  <si>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</si>
  <si>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</si>
  <si>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</si>
  <si>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</si>
  <si>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</si>
  <si>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</si>
  <si>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</si>
  <si>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</si>
  <si>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</si>
  <si>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</si>
  <si>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</si>
  <si>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</si>
  <si>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</si>
  <si>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</si>
  <si>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</si>
  <si>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</si>
  <si>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</si>
  <si>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</si>
  <si>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</si>
  <si>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</si>
  <si>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</si>
  <si>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</si>
  <si>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</si>
  <si>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</si>
  <si>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</si>
  <si>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</si>
  <si>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</si>
  <si>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</si>
  <si>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</si>
  <si>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</si>
  <si>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</si>
  <si>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</si>
  <si>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</si>
  <si>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</si>
  <si>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</si>
  <si>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</si>
  <si>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</si>
  <si>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</si>
  <si>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</si>
  <si>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</si>
  <si>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</si>
  <si>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</si>
  <si>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</si>
  <si>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</si>
  <si>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</si>
  <si>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</si>
  <si>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</si>
  <si>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</si>
  <si>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</si>
  <si>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</si>
  <si>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</si>
  <si>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</si>
  <si>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</si>
  <si>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</si>
  <si>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</si>
  <si>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</si>
  <si>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</si>
  <si>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</si>
  <si>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</si>
  <si>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</si>
  <si>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</si>
  <si>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</si>
  <si>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</si>
  <si>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</si>
  <si>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</si>
  <si>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</si>
  <si>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</si>
  <si>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</si>
  <si>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</si>
  <si>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</si>
  <si>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</si>
  <si>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</si>
  <si>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</si>
  <si>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</si>
  <si>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</si>
  <si>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</si>
  <si>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</si>
  <si>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</si>
  <si>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</si>
  <si>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</si>
  <si>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</si>
  <si>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</si>
  <si>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</si>
  <si>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</si>
  <si>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</si>
  <si>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</si>
  <si>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</si>
  <si>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</si>
  <si>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2646</t>
  </si>
  <si>
    <t>27306097</t>
  </si>
  <si>
    <t>"Дирекция по эксплуатации и ремонту путевых машин"</t>
  </si>
  <si>
    <t>7708503727</t>
  </si>
  <si>
    <t>745145058</t>
  </si>
  <si>
    <t>06-10-2011 00:00:00</t>
  </si>
  <si>
    <t>26646973</t>
  </si>
  <si>
    <t>"Дистанция инженерных сооруженией структурного подразделения Южно-Уральской дирекции инфраструктуры Центральной дирекции инфраструктуры - филиала ОАО ""РЖД""</t>
  </si>
  <si>
    <t>743801001</t>
  </si>
  <si>
    <t>23-09-2003 00:00:00</t>
  </si>
  <si>
    <t>26360814</t>
  </si>
  <si>
    <t>"Инженерные сети"</t>
  </si>
  <si>
    <t>7453062551</t>
  </si>
  <si>
    <t>745301001</t>
  </si>
  <si>
    <t>31464438</t>
  </si>
  <si>
    <t>АО "Бюджет"</t>
  </si>
  <si>
    <t>7415037850</t>
  </si>
  <si>
    <t>741501001</t>
  </si>
  <si>
    <t>26360585</t>
  </si>
  <si>
    <t>АО "Вишневогорский Горно-обогатительный Комбинат"</t>
  </si>
  <si>
    <t>7409000147</t>
  </si>
  <si>
    <t>745901001</t>
  </si>
  <si>
    <t>17-07-2002 00:00:00</t>
  </si>
  <si>
    <t>26646948</t>
  </si>
  <si>
    <t>АО "ГЕЛИОС"</t>
  </si>
  <si>
    <t>7451272592</t>
  </si>
  <si>
    <t>745101001</t>
  </si>
  <si>
    <t>30335229</t>
  </si>
  <si>
    <t>АО "ГУ ЖКХ"</t>
  </si>
  <si>
    <t>5116000922</t>
  </si>
  <si>
    <t>770401001</t>
  </si>
  <si>
    <t>26492685</t>
  </si>
  <si>
    <t>АО "Златмаш"</t>
  </si>
  <si>
    <t>7404052938</t>
  </si>
  <si>
    <t>740401001</t>
  </si>
  <si>
    <t>03-03-2010 00:00:00</t>
  </si>
  <si>
    <t>26646830</t>
  </si>
  <si>
    <t>АО "Макфа"</t>
  </si>
  <si>
    <t>7438015885</t>
  </si>
  <si>
    <t>21-11-2002 00:00:00</t>
  </si>
  <si>
    <t>30941672</t>
  </si>
  <si>
    <t>АО "Международный аэропорт Магнитогорск"</t>
  </si>
  <si>
    <t>7456037289</t>
  </si>
  <si>
    <t>745601001</t>
  </si>
  <si>
    <t>26360629</t>
  </si>
  <si>
    <t>АО "Миасский машиностроительный завод"</t>
  </si>
  <si>
    <t>7415061758</t>
  </si>
  <si>
    <t>30985114</t>
  </si>
  <si>
    <t>АО "НПО Электромашина"</t>
  </si>
  <si>
    <t>7449044990</t>
  </si>
  <si>
    <t>745450001</t>
  </si>
  <si>
    <t>31449373</t>
  </si>
  <si>
    <t>АО "РИР"</t>
  </si>
  <si>
    <t>7706757331</t>
  </si>
  <si>
    <t>770601001</t>
  </si>
  <si>
    <t>06-06-2011 00:00:00</t>
  </si>
  <si>
    <t>26645308</t>
  </si>
  <si>
    <t>АО "Саткинский чугуноплавильный завод"</t>
  </si>
  <si>
    <t>7417011047</t>
  </si>
  <si>
    <t>741450001</t>
  </si>
  <si>
    <t>01-01-2011 00:00:00</t>
  </si>
  <si>
    <t>26360574</t>
  </si>
  <si>
    <t>АО "Сигнал"</t>
  </si>
  <si>
    <t>7449105883</t>
  </si>
  <si>
    <t>744901001</t>
  </si>
  <si>
    <t>26-02-1992 00:00:00</t>
  </si>
  <si>
    <t>26842389</t>
  </si>
  <si>
    <t>АО "ТМК ЭСК"</t>
  </si>
  <si>
    <t>7449045730</t>
  </si>
  <si>
    <t>04-04-2011 00:00:00</t>
  </si>
  <si>
    <t>26503102</t>
  </si>
  <si>
    <t>АО "Трансэнерго"</t>
  </si>
  <si>
    <t>7423023178</t>
  </si>
  <si>
    <t>15-12-2008 00:00:00</t>
  </si>
  <si>
    <t>31211886</t>
  </si>
  <si>
    <t>АО "УСТЭК-Челябинск"</t>
  </si>
  <si>
    <t>7453320202</t>
  </si>
  <si>
    <t>22-03-2018 00:00:00</t>
  </si>
  <si>
    <t>26360364</t>
  </si>
  <si>
    <t>АО "УТСК"</t>
  </si>
  <si>
    <t>7203203418</t>
  </si>
  <si>
    <t>745302002</t>
  </si>
  <si>
    <t>26768533</t>
  </si>
  <si>
    <t>АО "УралАЗ-Энерго"</t>
  </si>
  <si>
    <t>7415036215</t>
  </si>
  <si>
    <t>18-01-2011 00:00:00</t>
  </si>
  <si>
    <t>26800381</t>
  </si>
  <si>
    <t>АО "Уральская теплосетевая компания"</t>
  </si>
  <si>
    <t>720301001</t>
  </si>
  <si>
    <t>26353691</t>
  </si>
  <si>
    <t>АО "Учалинский горно-обогатительный комбинат"</t>
  </si>
  <si>
    <t>0270007455</t>
  </si>
  <si>
    <t>997550001</t>
  </si>
  <si>
    <t>09-04-2012 00:00:00</t>
  </si>
  <si>
    <t>26383154</t>
  </si>
  <si>
    <t>АО "Челябинскгоргаз"</t>
  </si>
  <si>
    <t>7451046106</t>
  </si>
  <si>
    <t>01-06-1994 00:00:00</t>
  </si>
  <si>
    <t>26360793</t>
  </si>
  <si>
    <t>АО "Челябинское авиапредприятие"</t>
  </si>
  <si>
    <t>7450003519</t>
  </si>
  <si>
    <t>745001001</t>
  </si>
  <si>
    <t>26644971</t>
  </si>
  <si>
    <t>АО "Челябкоммунэнерго"</t>
  </si>
  <si>
    <t>7451194577</t>
  </si>
  <si>
    <t>744801001</t>
  </si>
  <si>
    <t>19-05-2003 00:00:00</t>
  </si>
  <si>
    <t>26575455</t>
  </si>
  <si>
    <t>АО "Челябоблкоммунэнерго"</t>
  </si>
  <si>
    <t>7447019075</t>
  </si>
  <si>
    <t>744701001</t>
  </si>
  <si>
    <t>26360640</t>
  </si>
  <si>
    <t>АО "Энергосистемы"</t>
  </si>
  <si>
    <t>7417011223</t>
  </si>
  <si>
    <t>745701001</t>
  </si>
  <si>
    <t>26-12-2003 00:00:00</t>
  </si>
  <si>
    <t>31098533</t>
  </si>
  <si>
    <t>АО «НПО «Электромашина»</t>
  </si>
  <si>
    <t>26360591</t>
  </si>
  <si>
    <t>АО Завод Пластмасс</t>
  </si>
  <si>
    <t>7411009901</t>
  </si>
  <si>
    <t>743001001</t>
  </si>
  <si>
    <t>18-08-2011 00:00:00</t>
  </si>
  <si>
    <t>26360761</t>
  </si>
  <si>
    <t>АО работников "Народное предприятие" Челябинское рудоуправление"</t>
  </si>
  <si>
    <t>7440000163</t>
  </si>
  <si>
    <t>742401001</t>
  </si>
  <si>
    <t>11-10-2002 00:00:00</t>
  </si>
  <si>
    <t>27913150</t>
  </si>
  <si>
    <t>Акционерное общество "Интер РАО - Электрогенерация"</t>
  </si>
  <si>
    <t>7704784450</t>
  </si>
  <si>
    <t>742443001</t>
  </si>
  <si>
    <t>21-08-2012 00:00:00</t>
  </si>
  <si>
    <t>26322790</t>
  </si>
  <si>
    <t>Акционерное общество "ТРАНСНЕФТЬ-УРАЛ"</t>
  </si>
  <si>
    <t>0278039018</t>
  </si>
  <si>
    <t>745143002</t>
  </si>
  <si>
    <t>17-10-2002 00:00:00</t>
  </si>
  <si>
    <t>26360688</t>
  </si>
  <si>
    <t>Акционерное общество "Южноуральская теплосбытовая компания"</t>
  </si>
  <si>
    <t>7424024520</t>
  </si>
  <si>
    <t>31244997</t>
  </si>
  <si>
    <t>Аргаяшское МУП "ВКХ"</t>
  </si>
  <si>
    <t>7426005900</t>
  </si>
  <si>
    <t>746001001</t>
  </si>
  <si>
    <t>01-01-2010 00:00:00</t>
  </si>
  <si>
    <t>27573709</t>
  </si>
  <si>
    <t>ВУ Бердяуш ВЧДР Златоуст - ОСП АО "ВРК -3"</t>
  </si>
  <si>
    <t>7708737500</t>
  </si>
  <si>
    <t>741745001</t>
  </si>
  <si>
    <t>01-07-2011 00:00:00</t>
  </si>
  <si>
    <t>26576588</t>
  </si>
  <si>
    <t>Вагонное депо Верхний Уфалей - филиал ЗАО "Уралгоршахткомплект"</t>
  </si>
  <si>
    <t>6671115787</t>
  </si>
  <si>
    <t>740243001</t>
  </si>
  <si>
    <t>27637336</t>
  </si>
  <si>
    <t>Вагонное рамонтное депо Магнитогорск - обособленное структурное подразделение Самарского филиала АО  "Вагонная ремонтная компания - 1"</t>
  </si>
  <si>
    <t>7708737490</t>
  </si>
  <si>
    <t>745645001</t>
  </si>
  <si>
    <t>14-04-2011 00:00:00</t>
  </si>
  <si>
    <t>27080266</t>
  </si>
  <si>
    <t>Вагонное ремонтное депо Челябинск - обособленное структурное подразделение ОАО ""Вагонная ремонтная компания-2</t>
  </si>
  <si>
    <t>7708737517</t>
  </si>
  <si>
    <t>745145001</t>
  </si>
  <si>
    <t>31911695</t>
  </si>
  <si>
    <t>Вагоноремонтный завод Челябинск - филиал ООО "Новая вагоноремонтная компания"</t>
  </si>
  <si>
    <t>7705845722</t>
  </si>
  <si>
    <t>745143001</t>
  </si>
  <si>
    <t>28819136</t>
  </si>
  <si>
    <t>ГБОУ СПО (ССУЗ) "Верхнеуральский агротехнологический техникум - казачий кадетский корпус"</t>
  </si>
  <si>
    <t>7429005104</t>
  </si>
  <si>
    <t>742901001</t>
  </si>
  <si>
    <t>08-07-1994 00:00:00</t>
  </si>
  <si>
    <t>26360649</t>
  </si>
  <si>
    <t>ГУЗ "Областная туберкулезная больница № 13"</t>
  </si>
  <si>
    <t>7418015703</t>
  </si>
  <si>
    <t>741801001</t>
  </si>
  <si>
    <t>08-12-2011 00:00:00</t>
  </si>
  <si>
    <t>26785750</t>
  </si>
  <si>
    <t>Государственное стационарное учреждение социального обслуживания системы социальной защиты населения "Саткинский психоневрологический интернат"</t>
  </si>
  <si>
    <t>7417002405</t>
  </si>
  <si>
    <t>741701001</t>
  </si>
  <si>
    <t>26-05-2011 00:00:00</t>
  </si>
  <si>
    <t>28139901</t>
  </si>
  <si>
    <t>Гохран России (филиал  "Объект "Урал")</t>
  </si>
  <si>
    <t>7730087409</t>
  </si>
  <si>
    <t>741543001</t>
  </si>
  <si>
    <t>30-12-1996 00:00:00</t>
  </si>
  <si>
    <t>26621162</t>
  </si>
  <si>
    <t>ЗАО "ЖБИ-2"</t>
  </si>
  <si>
    <t>7449010303</t>
  </si>
  <si>
    <t>14-07-1997 00:00:00</t>
  </si>
  <si>
    <t>26360543</t>
  </si>
  <si>
    <t>ЗАО "Карабашмедь"</t>
  </si>
  <si>
    <t>7406002523</t>
  </si>
  <si>
    <t>740001001</t>
  </si>
  <si>
    <t>04-09-2002 00:00:00</t>
  </si>
  <si>
    <t>26360620</t>
  </si>
  <si>
    <t>ЗАО "Магнитогорский комбинат хлебопродуктов "Ситно"</t>
  </si>
  <si>
    <t>7414001724</t>
  </si>
  <si>
    <t>26360625</t>
  </si>
  <si>
    <t>ЗАО "Миассмебель"</t>
  </si>
  <si>
    <t>7415002713</t>
  </si>
  <si>
    <t>23-07-2002 00:00:00</t>
  </si>
  <si>
    <t>28142253</t>
  </si>
  <si>
    <t>ЗАО "Торговый дом "БОВИД"</t>
  </si>
  <si>
    <t>7423013290</t>
  </si>
  <si>
    <t>745201001</t>
  </si>
  <si>
    <t>17-04-2002 00:00:00</t>
  </si>
  <si>
    <t>26360759</t>
  </si>
  <si>
    <t>ЗАО КХП "Злак"</t>
  </si>
  <si>
    <t>7440000090</t>
  </si>
  <si>
    <t>744001001</t>
  </si>
  <si>
    <t>11-07-1996 00:00:00</t>
  </si>
  <si>
    <t>26493228</t>
  </si>
  <si>
    <t>Закрытое акционерное общество "Троицкая энергетическая компания"</t>
  </si>
  <si>
    <t>7418017355</t>
  </si>
  <si>
    <t>741801004</t>
  </si>
  <si>
    <t>04-03-2010 00:00:00</t>
  </si>
  <si>
    <t>31731959</t>
  </si>
  <si>
    <t>ИП  КОЧНЕВ АНДРЕЙ ВАСИЛЬЕВИЧ</t>
  </si>
  <si>
    <t>744709420335</t>
  </si>
  <si>
    <t>28875757</t>
  </si>
  <si>
    <t>ИП Валиев Вагиз Ахунзянович</t>
  </si>
  <si>
    <t>741500433979</t>
  </si>
  <si>
    <t>31311981</t>
  </si>
  <si>
    <t>МАУ "Управление Норкинского ЖКХ"</t>
  </si>
  <si>
    <t>7460042517</t>
  </si>
  <si>
    <t>МИНИСТЕРСТВО ТАРИФНОГО РЕГУЛИРОВАНИЯ И ЭНЕРГЕТИКИ ЧЕЛЯБИНСКОЙ ОБЛАСТИ</t>
  </si>
  <si>
    <t>7453099449</t>
  </si>
  <si>
    <t>26360672</t>
  </si>
  <si>
    <t>МКП "Энергетик"</t>
  </si>
  <si>
    <t>7423000075</t>
  </si>
  <si>
    <t>742301001</t>
  </si>
  <si>
    <t>08-12-2009 00:00:00</t>
  </si>
  <si>
    <t>26785734</t>
  </si>
  <si>
    <t>ММПКХ</t>
  </si>
  <si>
    <t>7422000570</t>
  </si>
  <si>
    <t>741301001</t>
  </si>
  <si>
    <t>30-12-1999 00:00:00</t>
  </si>
  <si>
    <t>26489240</t>
  </si>
  <si>
    <t>ММУП ЖКХ пос. Новогорный</t>
  </si>
  <si>
    <t>7422015336</t>
  </si>
  <si>
    <t>10-02-2010 00:00:00</t>
  </si>
  <si>
    <t>30925715</t>
  </si>
  <si>
    <t>МП ЖКХ "Агаповское"</t>
  </si>
  <si>
    <t>7425004572</t>
  </si>
  <si>
    <t>745501001</t>
  </si>
  <si>
    <t>26360690</t>
  </si>
  <si>
    <t>МП ЖКХ "Желтинское"</t>
  </si>
  <si>
    <t>7425007936</t>
  </si>
  <si>
    <t>15-12-2010 00:00:00</t>
  </si>
  <si>
    <t>26360617</t>
  </si>
  <si>
    <t>МП трест "Теплофикация"</t>
  </si>
  <si>
    <t>7414000657</t>
  </si>
  <si>
    <t>15-11-2002 00:00:00</t>
  </si>
  <si>
    <t>26360702</t>
  </si>
  <si>
    <t>МУ "Управление Акбашевского ЖКХ"</t>
  </si>
  <si>
    <t>7426007336</t>
  </si>
  <si>
    <t>742601001</t>
  </si>
  <si>
    <t>04-11-2003 00:00:00</t>
  </si>
  <si>
    <t>26360701</t>
  </si>
  <si>
    <t>МУ "Управление Байрамгуловского ЖКХ"</t>
  </si>
  <si>
    <t>7426007287</t>
  </si>
  <si>
    <t>17-09-2003 00:00:00</t>
  </si>
  <si>
    <t>26360705</t>
  </si>
  <si>
    <t>МУ "Управление Дербишевского ЖКХ"</t>
  </si>
  <si>
    <t>7426007488</t>
  </si>
  <si>
    <t>29-01-2004 00:00:00</t>
  </si>
  <si>
    <t>26360700</t>
  </si>
  <si>
    <t>МУ "Управление Ишалинского ЖКХ"</t>
  </si>
  <si>
    <t>7426007248</t>
  </si>
  <si>
    <t>06-08-2003 00:00:00</t>
  </si>
  <si>
    <t>26489511</t>
  </si>
  <si>
    <t>МУ "Управление Камышевского ЖКХ"</t>
  </si>
  <si>
    <t>7426007449</t>
  </si>
  <si>
    <t>26360704</t>
  </si>
  <si>
    <t>МУ "Управление Норкинского ЖКХ"</t>
  </si>
  <si>
    <t>7426007456</t>
  </si>
  <si>
    <t>26360699</t>
  </si>
  <si>
    <t>МУ "Управление Худайбердинского ЖКХ"</t>
  </si>
  <si>
    <t>7426007230</t>
  </si>
  <si>
    <t>16-07-2003 00:00:00</t>
  </si>
  <si>
    <t>26360583</t>
  </si>
  <si>
    <t>МУП  "ЖКХ" Еленинского сельского поселения</t>
  </si>
  <si>
    <t>7407007972</t>
  </si>
  <si>
    <t>740701001</t>
  </si>
  <si>
    <t>21-09-2005 00:00:00</t>
  </si>
  <si>
    <t>26360735</t>
  </si>
  <si>
    <t>МУП "Арсинское ЖКХ"</t>
  </si>
  <si>
    <t>7435008424</t>
  </si>
  <si>
    <t>745801001</t>
  </si>
  <si>
    <t>28819072</t>
  </si>
  <si>
    <t>МУП "БЖЭК"</t>
  </si>
  <si>
    <t>7402010530</t>
  </si>
  <si>
    <t>740201001</t>
  </si>
  <si>
    <t>28-05-2008 00:00:00</t>
  </si>
  <si>
    <t>31543798</t>
  </si>
  <si>
    <t>МУП "Балык"</t>
  </si>
  <si>
    <t>7433006647</t>
  </si>
  <si>
    <t>14-05-1997 00:00:00</t>
  </si>
  <si>
    <t>31589111</t>
  </si>
  <si>
    <t>МУП "Еткульский"</t>
  </si>
  <si>
    <t>7430036435</t>
  </si>
  <si>
    <t>20-12-2021 00:00:00</t>
  </si>
  <si>
    <t>31768611</t>
  </si>
  <si>
    <t>МУП "ЖКХ Межевой"</t>
  </si>
  <si>
    <t>7453360607</t>
  </si>
  <si>
    <t>31364383</t>
  </si>
  <si>
    <t>МУП "ЖКХ Солнечное"</t>
  </si>
  <si>
    <t>7460046688</t>
  </si>
  <si>
    <t>16-08-2019 00:00:00</t>
  </si>
  <si>
    <t>31526598</t>
  </si>
  <si>
    <t>МУП "ЖКХ" Троицкого муниципального района</t>
  </si>
  <si>
    <t>7424012669</t>
  </si>
  <si>
    <t>16-07-2021 00:00:00</t>
  </si>
  <si>
    <t>31342287</t>
  </si>
  <si>
    <t>МУП "КОММЕТ"</t>
  </si>
  <si>
    <t>7450015440</t>
  </si>
  <si>
    <t>17-08-1998 00:00:00</t>
  </si>
  <si>
    <t>28982281</t>
  </si>
  <si>
    <t>МУП "Карабашское коммунальное предприятие"</t>
  </si>
  <si>
    <t>7413015280</t>
  </si>
  <si>
    <t>27080730</t>
  </si>
  <si>
    <t>МУП "Каракульский Жилкомсервис"</t>
  </si>
  <si>
    <t>7430013220</t>
  </si>
  <si>
    <t>16-11-2010 00:00:00</t>
  </si>
  <si>
    <t>26360734</t>
  </si>
  <si>
    <t>МУП "Кассельское ЖКХ"</t>
  </si>
  <si>
    <t>7435008400</t>
  </si>
  <si>
    <t>743501001</t>
  </si>
  <si>
    <t>12-02-2004 00:00:00</t>
  </si>
  <si>
    <t>26646142</t>
  </si>
  <si>
    <t>МУП "Кичигинское ЖКХ"</t>
  </si>
  <si>
    <t>7424025883</t>
  </si>
  <si>
    <t>03-06-2008 00:00:00</t>
  </si>
  <si>
    <t>31097760</t>
  </si>
  <si>
    <t>МУП "Коммет"</t>
  </si>
  <si>
    <t>26932045</t>
  </si>
  <si>
    <t>МУП "Коммунальные сети"</t>
  </si>
  <si>
    <t>7404056530</t>
  </si>
  <si>
    <t>31835909</t>
  </si>
  <si>
    <t>МУП "Коммунальные системы"</t>
  </si>
  <si>
    <t>7453360396</t>
  </si>
  <si>
    <t>26489977</t>
  </si>
  <si>
    <t>МУП "Коммунальные услуги"</t>
  </si>
  <si>
    <t>7424024135</t>
  </si>
  <si>
    <t>11-02-2010 00:00:00</t>
  </si>
  <si>
    <t>26360726</t>
  </si>
  <si>
    <t>МУП "Кочердыкское ЖКХ"</t>
  </si>
  <si>
    <t>7430009985</t>
  </si>
  <si>
    <t>26360747</t>
  </si>
  <si>
    <t>МУП "Кременкульские коммунальные системы" п. Кременкуль, п. Садовый</t>
  </si>
  <si>
    <t>7438022709</t>
  </si>
  <si>
    <t>07-05-2007 00:00:00</t>
  </si>
  <si>
    <t>26360568</t>
  </si>
  <si>
    <t>МУП "Многоотраслевое производственное объединение энергосетей"</t>
  </si>
  <si>
    <t>7405000450</t>
  </si>
  <si>
    <t>29-11-2002 00:00:00</t>
  </si>
  <si>
    <t>28421753</t>
  </si>
  <si>
    <t>МУП "Многофункциональный комплекс"</t>
  </si>
  <si>
    <t>7430015393</t>
  </si>
  <si>
    <t>12-03-2013 00:00:00</t>
  </si>
  <si>
    <t>28265533</t>
  </si>
  <si>
    <t>МУП "На Торговой"</t>
  </si>
  <si>
    <t>7455009842</t>
  </si>
  <si>
    <t>21-09-2012 00:00:00</t>
  </si>
  <si>
    <t>31768724</t>
  </si>
  <si>
    <t>МУП "Пластовские тепловые системы"</t>
  </si>
  <si>
    <t>7451468436</t>
  </si>
  <si>
    <t>26360667</t>
  </si>
  <si>
    <t>МУП "Производственное объединение водоснабжения и водоотведения"</t>
  </si>
  <si>
    <t>7421000440</t>
  </si>
  <si>
    <t>19-12-2002 00:00:00</t>
  </si>
  <si>
    <t>31044384</t>
  </si>
  <si>
    <t>МУП "Ресурс-Н"</t>
  </si>
  <si>
    <t>7459005743</t>
  </si>
  <si>
    <t>11-09-2017 00:00:00</t>
  </si>
  <si>
    <t>31749842</t>
  </si>
  <si>
    <t>МУП "Ресурсоснабжающая организация Каслинского района"</t>
  </si>
  <si>
    <t>7459012162</t>
  </si>
  <si>
    <t>26643146</t>
  </si>
  <si>
    <t>МУП "Розинские тепловые сети"</t>
  </si>
  <si>
    <t>7412011759</t>
  </si>
  <si>
    <t>24-12-2007 00:00:00</t>
  </si>
  <si>
    <t>31258620</t>
  </si>
  <si>
    <t>МУП "Служба благоустройства Миньярского городского поселения"</t>
  </si>
  <si>
    <t>7457009372</t>
  </si>
  <si>
    <t>12-10-2018 00:00:00</t>
  </si>
  <si>
    <t>26623913</t>
  </si>
  <si>
    <t>МУП "ТеплоЭнерго"</t>
  </si>
  <si>
    <t>7401011034</t>
  </si>
  <si>
    <t>740101001</t>
  </si>
  <si>
    <t>22-05-2006 00:00:00</t>
  </si>
  <si>
    <t>26360606</t>
  </si>
  <si>
    <t>МУП "Тепловые системы"</t>
  </si>
  <si>
    <t>7412011220</t>
  </si>
  <si>
    <t>741201001</t>
  </si>
  <si>
    <t>18-07-2007 00:00:00</t>
  </si>
  <si>
    <t>30351057</t>
  </si>
  <si>
    <t>МУП "Теплоком"</t>
  </si>
  <si>
    <t>7415091329</t>
  </si>
  <si>
    <t>30985495</t>
  </si>
  <si>
    <t>МУП "Теплосервис"</t>
  </si>
  <si>
    <t>7457007343</t>
  </si>
  <si>
    <t>31598728</t>
  </si>
  <si>
    <t>МУП "Теплоснабжение"</t>
  </si>
  <si>
    <t>7430036410</t>
  </si>
  <si>
    <t>17-12-2021 00:00:00</t>
  </si>
  <si>
    <t>30365719</t>
  </si>
  <si>
    <t>МУП "Управление Губернского ЖКХ Кузнецкого сельскогго поселения"</t>
  </si>
  <si>
    <t>7460024204</t>
  </si>
  <si>
    <t>19-10-2015 00:00:00</t>
  </si>
  <si>
    <t>31462007</t>
  </si>
  <si>
    <t>МУП "Управляющая компания жилищно-коммунального хозяйства г. Бакала"</t>
  </si>
  <si>
    <t>7417011946</t>
  </si>
  <si>
    <t>31356566</t>
  </si>
  <si>
    <t>МУП "ЧРКС"</t>
  </si>
  <si>
    <t>7420008132</t>
  </si>
  <si>
    <t>09-02-2004 00:00:00</t>
  </si>
  <si>
    <t>26639646</t>
  </si>
  <si>
    <t>МУП "Челябинские коммунальные тепловые сети"</t>
  </si>
  <si>
    <t>7448005075</t>
  </si>
  <si>
    <t>21-12-2010 00:00:00</t>
  </si>
  <si>
    <t>26493235</t>
  </si>
  <si>
    <t>МУП "Электротепловые сети"</t>
  </si>
  <si>
    <t>7418012452</t>
  </si>
  <si>
    <t>04-08-2003 00:00:00</t>
  </si>
  <si>
    <t>26576505</t>
  </si>
  <si>
    <t>МУП "Энергетик"</t>
  </si>
  <si>
    <t>7402007009</t>
  </si>
  <si>
    <t>25-08-2005 00:00:00</t>
  </si>
  <si>
    <t>31763312</t>
  </si>
  <si>
    <t>МУП "Южное жилищно-комунальное хозяйство"</t>
  </si>
  <si>
    <t>7460064246</t>
  </si>
  <si>
    <t>31697513</t>
  </si>
  <si>
    <t>МУП «Ашинские тепловые сети»</t>
  </si>
  <si>
    <t>7401008779</t>
  </si>
  <si>
    <t>28-07-2003 00:00:00</t>
  </si>
  <si>
    <t>28009202</t>
  </si>
  <si>
    <t>МУП ЖКХ "Шумовское"</t>
  </si>
  <si>
    <t>7430010772</t>
  </si>
  <si>
    <t>20-03-2008 00:00:00</t>
  </si>
  <si>
    <t>28869014</t>
  </si>
  <si>
    <t>МУП ЖКХ с. Коелга</t>
  </si>
  <si>
    <t>7430001023</t>
  </si>
  <si>
    <t>19-09-2007 00:00:00</t>
  </si>
  <si>
    <t>28828265</t>
  </si>
  <si>
    <t>МУП МГО "Городское хозяйство"</t>
  </si>
  <si>
    <t>7415047810</t>
  </si>
  <si>
    <t>22-12-2005 00:00:00</t>
  </si>
  <si>
    <t>26996710</t>
  </si>
  <si>
    <t>МУП Скалистское ЖКХ "Троицко-совхозное сельское поселение"</t>
  </si>
  <si>
    <t>7418019930</t>
  </si>
  <si>
    <t>19-04-2010 00:00:00</t>
  </si>
  <si>
    <t>31732887</t>
  </si>
  <si>
    <t>МУП Целинное ЖКХ</t>
  </si>
  <si>
    <t>7424014465</t>
  </si>
  <si>
    <t>31886168</t>
  </si>
  <si>
    <t>МУП ЮГО "Уклад плюс"</t>
  </si>
  <si>
    <t>7451473436</t>
  </si>
  <si>
    <t>30365465</t>
  </si>
  <si>
    <t>Муниципальное предприятие Кыштымского городского округа "Многопрофильное предприятие"</t>
  </si>
  <si>
    <t>7413021380</t>
  </si>
  <si>
    <t>31891533</t>
  </si>
  <si>
    <t>Муниципальное унитарное предприятие "Энергия"</t>
  </si>
  <si>
    <t>7451473845</t>
  </si>
  <si>
    <t>21-07-2025 00:00:00</t>
  </si>
  <si>
    <t>26360545</t>
  </si>
  <si>
    <t>ОАО "Ашинский металлургический завод"</t>
  </si>
  <si>
    <t>7401000473</t>
  </si>
  <si>
    <t>05-11-2002 00:00:00</t>
  </si>
  <si>
    <t>26646809</t>
  </si>
  <si>
    <t>ОАО "БетЭлТранс"</t>
  </si>
  <si>
    <t>7708669867</t>
  </si>
  <si>
    <t>745102001</t>
  </si>
  <si>
    <t>26360738</t>
  </si>
  <si>
    <t>ОАО "Есаульское ремонтно-техническое предприятие"</t>
  </si>
  <si>
    <t>7438001674</t>
  </si>
  <si>
    <t>23-09-2002 00:00:00</t>
  </si>
  <si>
    <t>26531014</t>
  </si>
  <si>
    <t>ОАО "Магнитогорский метизно-калибровочный завод "ММК-Метиз"</t>
  </si>
  <si>
    <t>7414001428</t>
  </si>
  <si>
    <t>744501001</t>
  </si>
  <si>
    <t>11-12-1992 00:00:00</t>
  </si>
  <si>
    <t>26360572</t>
  </si>
  <si>
    <t>ОАО "Новокаолиновый ГОК"</t>
  </si>
  <si>
    <t>7407000127</t>
  </si>
  <si>
    <t>02-02-2017 00:00:00</t>
  </si>
  <si>
    <t>29646212</t>
  </si>
  <si>
    <t>ОАО "Росжелдорстрой" - филиал Завод ЖБК и СД СМТ "Стройиндустрия"</t>
  </si>
  <si>
    <t>7708587205</t>
  </si>
  <si>
    <t>745131002</t>
  </si>
  <si>
    <t>26490001</t>
  </si>
  <si>
    <t>ОАО "Санаторий Урал"</t>
  </si>
  <si>
    <t>7440001262</t>
  </si>
  <si>
    <t>26360796</t>
  </si>
  <si>
    <t>ОАО "Трубодеталь"</t>
  </si>
  <si>
    <t>7451047011</t>
  </si>
  <si>
    <t>06-09-2002 00:00:00</t>
  </si>
  <si>
    <t>26646914</t>
  </si>
  <si>
    <t>ОАО "Уральский электродный институт"</t>
  </si>
  <si>
    <t>7447001173</t>
  </si>
  <si>
    <t>24-07-2002 00:00:00</t>
  </si>
  <si>
    <t>26576531</t>
  </si>
  <si>
    <t>ОАО "Уфалейникель"</t>
  </si>
  <si>
    <t>7402001769</t>
  </si>
  <si>
    <t>29-10-2002 00:00:00</t>
  </si>
  <si>
    <t>26360739</t>
  </si>
  <si>
    <t>ОАО "Челябинское" по племенной работе</t>
  </si>
  <si>
    <t>7438018244</t>
  </si>
  <si>
    <t>27-01-2005 00:00:00</t>
  </si>
  <si>
    <t>26322756</t>
  </si>
  <si>
    <t>ОАО "Электромашина"</t>
  </si>
  <si>
    <t>7449016055</t>
  </si>
  <si>
    <t>21-08-2002 00:00:00</t>
  </si>
  <si>
    <t>26360794</t>
  </si>
  <si>
    <t>ОАО "Южуралкондитер"</t>
  </si>
  <si>
    <t>7451012266</t>
  </si>
  <si>
    <t>01-10-2002 00:00:00</t>
  </si>
  <si>
    <t>28009297</t>
  </si>
  <si>
    <t>ООО  "Луговское"</t>
  </si>
  <si>
    <t>7430014382</t>
  </si>
  <si>
    <t>30-10-2012 00:00:00</t>
  </si>
  <si>
    <t>31529913</t>
  </si>
  <si>
    <t>ООО "АЛВИТ и К."</t>
  </si>
  <si>
    <t>7452156292</t>
  </si>
  <si>
    <t>24-03-2021 00:00:00</t>
  </si>
  <si>
    <t>31455998</t>
  </si>
  <si>
    <t>ООО "АРТ ХОУМ"</t>
  </si>
  <si>
    <t>7448140282</t>
  </si>
  <si>
    <t>28015383</t>
  </si>
  <si>
    <t>ООО "Агрострой-М"</t>
  </si>
  <si>
    <t>7432010513</t>
  </si>
  <si>
    <t>743201001</t>
  </si>
  <si>
    <t>04-08-2000 00:00:00</t>
  </si>
  <si>
    <t>31460491</t>
  </si>
  <si>
    <t>ООО "Аирлинк"</t>
  </si>
  <si>
    <t>7457004215</t>
  </si>
  <si>
    <t>31558763</t>
  </si>
  <si>
    <t>ООО "Акцент"</t>
  </si>
  <si>
    <t>7424012718</t>
  </si>
  <si>
    <t>11-08-2021 00:00:00</t>
  </si>
  <si>
    <t>30351011</t>
  </si>
  <si>
    <t>ООО "Альтернативная топливно-энергетическая компания"</t>
  </si>
  <si>
    <t>7447245331</t>
  </si>
  <si>
    <t>31543021</t>
  </si>
  <si>
    <t>ООО "Альфа- Ч"</t>
  </si>
  <si>
    <t>7451235135</t>
  </si>
  <si>
    <t>30840282</t>
  </si>
  <si>
    <t>ООО "Альянс"</t>
  </si>
  <si>
    <t>7402010273</t>
  </si>
  <si>
    <t>26489642</t>
  </si>
  <si>
    <t>ООО "Атлант"</t>
  </si>
  <si>
    <t>7443007840</t>
  </si>
  <si>
    <t>31558771</t>
  </si>
  <si>
    <t>ООО "Базис"</t>
  </si>
  <si>
    <t>7424012690</t>
  </si>
  <si>
    <t>27-07-2021 00:00:00</t>
  </si>
  <si>
    <t>26646016</t>
  </si>
  <si>
    <t>ООО "Белозерское ЖКХ № 2"</t>
  </si>
  <si>
    <t>7418019000</t>
  </si>
  <si>
    <t>27573290</t>
  </si>
  <si>
    <t>ООО "Бриз"</t>
  </si>
  <si>
    <t>7451273885</t>
  </si>
  <si>
    <t>29-10-2008 00:00:00</t>
  </si>
  <si>
    <t>26489536</t>
  </si>
  <si>
    <t>ООО "ВЕЛЛ-КОМ"</t>
  </si>
  <si>
    <t>7438022723</t>
  </si>
  <si>
    <t>31558775</t>
  </si>
  <si>
    <t>ООО "Вектор"</t>
  </si>
  <si>
    <t>7424012700</t>
  </si>
  <si>
    <t>06-08-2021 00:00:00</t>
  </si>
  <si>
    <t>28512271</t>
  </si>
  <si>
    <t>ООО "Вертикаль"</t>
  </si>
  <si>
    <t>7455012098</t>
  </si>
  <si>
    <t>22-03-2013 00:00:00</t>
  </si>
  <si>
    <t>26489918</t>
  </si>
  <si>
    <t>ООО "ВиТ"</t>
  </si>
  <si>
    <t>7425758643</t>
  </si>
  <si>
    <t>742501001</t>
  </si>
  <si>
    <t>31255862</t>
  </si>
  <si>
    <t>ООО "Водоканал"</t>
  </si>
  <si>
    <t>7447271236</t>
  </si>
  <si>
    <t>31469734</t>
  </si>
  <si>
    <t>ООО "Водород"</t>
  </si>
  <si>
    <t>7447296054</t>
  </si>
  <si>
    <t>30-07-2020 00:00:00</t>
  </si>
  <si>
    <t>31932312</t>
  </si>
  <si>
    <t>7453360438</t>
  </si>
  <si>
    <t>30396506</t>
  </si>
  <si>
    <t>ООО "Вознесенское ЖКХ"</t>
  </si>
  <si>
    <t>7448107817</t>
  </si>
  <si>
    <t>01-01-2016 00:00:00</t>
  </si>
  <si>
    <t>31444135</t>
  </si>
  <si>
    <t>ООО "ГЭСК"</t>
  </si>
  <si>
    <t>7448149084</t>
  </si>
  <si>
    <t>26-06-2012 00:00:00</t>
  </si>
  <si>
    <t>31932394</t>
  </si>
  <si>
    <t>ООО "Газпром трансгаз Екатеринбург" - филиал " Управление материально-технического снабжения и комплектации"</t>
  </si>
  <si>
    <t>6608007434</t>
  </si>
  <si>
    <t>743045006</t>
  </si>
  <si>
    <t>27573604</t>
  </si>
  <si>
    <t>ООО "Генерация"</t>
  </si>
  <si>
    <t>7447210681</t>
  </si>
  <si>
    <t>15-06-2011 00:00:00</t>
  </si>
  <si>
    <t>26360816</t>
  </si>
  <si>
    <t>ООО "Геоинвест"</t>
  </si>
  <si>
    <t>7453099671</t>
  </si>
  <si>
    <t>06-06-2003 00:00:00</t>
  </si>
  <si>
    <t>26645230</t>
  </si>
  <si>
    <t>ООО "Дом"</t>
  </si>
  <si>
    <t>7423021406</t>
  </si>
  <si>
    <t>31370390</t>
  </si>
  <si>
    <t>ООО "Домовой-Тепло"</t>
  </si>
  <si>
    <t>7455026541</t>
  </si>
  <si>
    <t>09-01-2020 00:00:00</t>
  </si>
  <si>
    <t>28869927</t>
  </si>
  <si>
    <t>ООО "Домоуправление Локомотивного городского округа"</t>
  </si>
  <si>
    <t>7407010492</t>
  </si>
  <si>
    <t>19-02-2010 00:00:00</t>
  </si>
  <si>
    <t>27721008</t>
  </si>
  <si>
    <t>ООО "ЖКХ "Гарант плюс"</t>
  </si>
  <si>
    <t>7407010975</t>
  </si>
  <si>
    <t>26614826</t>
  </si>
  <si>
    <t>ООО "ЖКХ "Партнер"</t>
  </si>
  <si>
    <t>7407009810</t>
  </si>
  <si>
    <t>25-07-2008 00:00:00</t>
  </si>
  <si>
    <t>26491622</t>
  </si>
  <si>
    <t>ООО "ЖКХ Агаповское"</t>
  </si>
  <si>
    <t>7425756580</t>
  </si>
  <si>
    <t>09-01-2008 00:00:00</t>
  </si>
  <si>
    <t>26497686</t>
  </si>
  <si>
    <t>ООО "ЖКХ" п. Сулея</t>
  </si>
  <si>
    <t>7417018620</t>
  </si>
  <si>
    <t>01-04-2010 00:00:00</t>
  </si>
  <si>
    <t>28056360</t>
  </si>
  <si>
    <t>ООО "ЖКХ-Бердяуш"</t>
  </si>
  <si>
    <t>7457000027</t>
  </si>
  <si>
    <t>07-02-2012 00:00:00</t>
  </si>
  <si>
    <t>28464858</t>
  </si>
  <si>
    <t>ООО "ЖЭК"</t>
  </si>
  <si>
    <t>7460004085</t>
  </si>
  <si>
    <t>19-09-2012 00:00:00</t>
  </si>
  <si>
    <t>26360642</t>
  </si>
  <si>
    <t>ООО "ЖилКоммунСервис" с. Айлино</t>
  </si>
  <si>
    <t>7417020620</t>
  </si>
  <si>
    <t>30-12-2008 00:00:00</t>
  </si>
  <si>
    <t>26492405</t>
  </si>
  <si>
    <t>ООО "Жилищный сервис"</t>
  </si>
  <si>
    <t>7420002363</t>
  </si>
  <si>
    <t>742001001</t>
  </si>
  <si>
    <t>02-03-2010 00:00:00</t>
  </si>
  <si>
    <t>31237309</t>
  </si>
  <si>
    <t>ООО "Жилтехсервис"</t>
  </si>
  <si>
    <t>7452111894</t>
  </si>
  <si>
    <t>01-01-2019 00:00:00</t>
  </si>
  <si>
    <t>28819058</t>
  </si>
  <si>
    <t>ООО "ЗЭМЗ-Энерго"</t>
  </si>
  <si>
    <t>7404064066</t>
  </si>
  <si>
    <t>20-06-2014 00:00:00</t>
  </si>
  <si>
    <t>26489940</t>
  </si>
  <si>
    <t>ООО "Здоровый дух"</t>
  </si>
  <si>
    <t>7438017297</t>
  </si>
  <si>
    <t>26815898</t>
  </si>
  <si>
    <t>ООО "Златсеть"</t>
  </si>
  <si>
    <t>7404056121</t>
  </si>
  <si>
    <t>27717641</t>
  </si>
  <si>
    <t>ООО "Золотой пляж"</t>
  </si>
  <si>
    <t>7415078310</t>
  </si>
  <si>
    <t>28-01-1994 00:00:00</t>
  </si>
  <si>
    <t>26360632</t>
  </si>
  <si>
    <t>ООО "ИБК-Энерго"</t>
  </si>
  <si>
    <t>7415046510</t>
  </si>
  <si>
    <t>08-09-2005 00:00:00</t>
  </si>
  <si>
    <t>26768884</t>
  </si>
  <si>
    <t>ООО "ИРМИ ЖКХ"</t>
  </si>
  <si>
    <t>7411019829</t>
  </si>
  <si>
    <t>741101001</t>
  </si>
  <si>
    <t>27637641</t>
  </si>
  <si>
    <t>ООО "ИСК"</t>
  </si>
  <si>
    <t>7453193794</t>
  </si>
  <si>
    <t>26-03-2008 00:00:00</t>
  </si>
  <si>
    <t>31526604</t>
  </si>
  <si>
    <t>ООО "Илья"</t>
  </si>
  <si>
    <t>7412000323</t>
  </si>
  <si>
    <t>03-12-2002 00:00:00</t>
  </si>
  <si>
    <t>28005362</t>
  </si>
  <si>
    <t>ООО "Импульс"</t>
  </si>
  <si>
    <t>7438021913</t>
  </si>
  <si>
    <t>29-06-2012 00:00:00</t>
  </si>
  <si>
    <t>27989639</t>
  </si>
  <si>
    <t>ООО "Инжиниринговая компания" Модернизация коммунальных систем"</t>
  </si>
  <si>
    <t>7460002183</t>
  </si>
  <si>
    <t>31432341</t>
  </si>
  <si>
    <t>ООО "Интерполис"</t>
  </si>
  <si>
    <t>7452115480</t>
  </si>
  <si>
    <t>05-08-2020 00:00:00</t>
  </si>
  <si>
    <t>30933723</t>
  </si>
  <si>
    <t>ООО "Источники тепла"</t>
  </si>
  <si>
    <t>7203407130</t>
  </si>
  <si>
    <t>28856591</t>
  </si>
  <si>
    <t>ООО "КН-Сервис"</t>
  </si>
  <si>
    <t>7447238260</t>
  </si>
  <si>
    <t>30384905</t>
  </si>
  <si>
    <t>ООО "КУНДРАВЫКОМ"</t>
  </si>
  <si>
    <t>7415092202</t>
  </si>
  <si>
    <t>26816040</t>
  </si>
  <si>
    <t>ООО "Каменское ЖКХ"</t>
  </si>
  <si>
    <t>7424028436</t>
  </si>
  <si>
    <t>15-03-2011 00:00:00</t>
  </si>
  <si>
    <t>31190768</t>
  </si>
  <si>
    <t>ООО "Капитал-Сити"</t>
  </si>
  <si>
    <t>6670320494</t>
  </si>
  <si>
    <t>26360576</t>
  </si>
  <si>
    <t>ООО "Карталинский элеватор"</t>
  </si>
  <si>
    <t>7407007651</t>
  </si>
  <si>
    <t>24-02-2005 00:00:00</t>
  </si>
  <si>
    <t>26360639</t>
  </si>
  <si>
    <t>ООО "Коммунальное обеспечение населения и сервис"</t>
  </si>
  <si>
    <t>7417010808</t>
  </si>
  <si>
    <t>04-07-2003 00:00:00</t>
  </si>
  <si>
    <t>27181770</t>
  </si>
  <si>
    <t>ООО "Коммунальные системы"</t>
  </si>
  <si>
    <t>7401016226</t>
  </si>
  <si>
    <t>18-07-2011 00:00:00</t>
  </si>
  <si>
    <t>27637260</t>
  </si>
  <si>
    <t>7412015175</t>
  </si>
  <si>
    <t>26360797</t>
  </si>
  <si>
    <t>ООО "Консалт-С"</t>
  </si>
  <si>
    <t>7451079736</t>
  </si>
  <si>
    <t>14-10-2002 00:00:00</t>
  </si>
  <si>
    <t>27637634</t>
  </si>
  <si>
    <t>ООО "Корвет"</t>
  </si>
  <si>
    <t>7412015182</t>
  </si>
  <si>
    <t>17-03-2011 00:00:00</t>
  </si>
  <si>
    <t>26641639</t>
  </si>
  <si>
    <t>ООО "Коркинский экскаваторо-вагоноремонтный завод"</t>
  </si>
  <si>
    <t>7412012791</t>
  </si>
  <si>
    <t>743043002</t>
  </si>
  <si>
    <t>03-10-2008 00:00:00</t>
  </si>
  <si>
    <t>28142264</t>
  </si>
  <si>
    <t>ООО "Коркинское производственное объединение"</t>
  </si>
  <si>
    <t>7412007216</t>
  </si>
  <si>
    <t>26-07-2000 00:00:00</t>
  </si>
  <si>
    <t>30833710</t>
  </si>
  <si>
    <t>ООО "Кыштымский лес"</t>
  </si>
  <si>
    <t>7413009079</t>
  </si>
  <si>
    <t>28871482</t>
  </si>
  <si>
    <t>ООО "ЛУКОЙЛ-Уралнефтепродукт"</t>
  </si>
  <si>
    <t>7453011758</t>
  </si>
  <si>
    <t>025250001</t>
  </si>
  <si>
    <t>01-02-2011 00:00:00</t>
  </si>
  <si>
    <t>26774279</t>
  </si>
  <si>
    <t>ООО "МАГ- Энерго"</t>
  </si>
  <si>
    <t>7715360149</t>
  </si>
  <si>
    <t>04-12-2002 00:00:00</t>
  </si>
  <si>
    <t>30351073</t>
  </si>
  <si>
    <t>ООО "МОЛНИЯ-ЭНЕРГО"</t>
  </si>
  <si>
    <t>7453263272</t>
  </si>
  <si>
    <t>28150101</t>
  </si>
  <si>
    <t>ООО "МУЖКП Тимирязевское"</t>
  </si>
  <si>
    <t>7420012361</t>
  </si>
  <si>
    <t>03-12-2007 00:00:00</t>
  </si>
  <si>
    <t>26360618</t>
  </si>
  <si>
    <t>ООО "МагХолод"</t>
  </si>
  <si>
    <t>7446047168</t>
  </si>
  <si>
    <t>744401001</t>
  </si>
  <si>
    <t>03-04-2006 00:00:00</t>
  </si>
  <si>
    <t>30386705</t>
  </si>
  <si>
    <t>ООО "Магнитогорская Сетевая Компания"</t>
  </si>
  <si>
    <t>7444059016</t>
  </si>
  <si>
    <t>03-09-2008 00:00:00</t>
  </si>
  <si>
    <t>26360774</t>
  </si>
  <si>
    <t>ООО "Магнитогорский завод пиво-безалкогольных напитков"</t>
  </si>
  <si>
    <t>7445037819</t>
  </si>
  <si>
    <t>21-02-2008 00:00:00</t>
  </si>
  <si>
    <t>31370396</t>
  </si>
  <si>
    <t>ООО "Метод"</t>
  </si>
  <si>
    <t>6678058369</t>
  </si>
  <si>
    <t>668601001</t>
  </si>
  <si>
    <t>30365644</t>
  </si>
  <si>
    <t>ООО "Минигидро"</t>
  </si>
  <si>
    <t>7453225598</t>
  </si>
  <si>
    <t>26360548</t>
  </si>
  <si>
    <t>ООО "Миньярская коммунальная компания"</t>
  </si>
  <si>
    <t>7401012408</t>
  </si>
  <si>
    <t>20-08-2007 00:00:00</t>
  </si>
  <si>
    <t>31022478</t>
  </si>
  <si>
    <t>ООО "Модуль+"</t>
  </si>
  <si>
    <t>7430027550</t>
  </si>
  <si>
    <t>26816025</t>
  </si>
  <si>
    <t>ООО "Мордвиновское ЖКХ"</t>
  </si>
  <si>
    <t>7424028450</t>
  </si>
  <si>
    <t>31543531</t>
  </si>
  <si>
    <t>ООО "НЕФТЕХИМАВТОМАТИКА"</t>
  </si>
  <si>
    <t>5506176287</t>
  </si>
  <si>
    <t>550601001</t>
  </si>
  <si>
    <t>28822241</t>
  </si>
  <si>
    <t>ООО "НПП "ТехМикс"</t>
  </si>
  <si>
    <t>7404057421</t>
  </si>
  <si>
    <t>28275179</t>
  </si>
  <si>
    <t>ООО "Надежность-Тепло"</t>
  </si>
  <si>
    <t>7456010985</t>
  </si>
  <si>
    <t>22-06-2012 00:00:00</t>
  </si>
  <si>
    <t>28828245</t>
  </si>
  <si>
    <t>ООО "Никос-Сервис"</t>
  </si>
  <si>
    <t>7430017351</t>
  </si>
  <si>
    <t>05-09-2013 00:00:00</t>
  </si>
  <si>
    <t>26360646</t>
  </si>
  <si>
    <t>ООО "Новые коммунальные системы - Троицк"</t>
  </si>
  <si>
    <t>7418013142</t>
  </si>
  <si>
    <t>15-07-2004 00:00:00</t>
  </si>
  <si>
    <t>28940108</t>
  </si>
  <si>
    <t>ООО "Нязепетровская Тепло-Энергетическая Компания"</t>
  </si>
  <si>
    <t>7459003070</t>
  </si>
  <si>
    <t>16-09-2014 00:00:00</t>
  </si>
  <si>
    <t>28534043</t>
  </si>
  <si>
    <t>ООО "Объединение "Союзпищепром"</t>
  </si>
  <si>
    <t>7453268150</t>
  </si>
  <si>
    <t>10-06-2014 00:00:00</t>
  </si>
  <si>
    <t>30868789</t>
  </si>
  <si>
    <t>ООО "Оптсинтез"</t>
  </si>
  <si>
    <t>7448100642</t>
  </si>
  <si>
    <t>31324000</t>
  </si>
  <si>
    <t>ООО "Отделстрой"</t>
  </si>
  <si>
    <t>7452146216</t>
  </si>
  <si>
    <t>30958717</t>
  </si>
  <si>
    <t>ООО "ПКП Синергия"</t>
  </si>
  <si>
    <t>7448163811</t>
  </si>
  <si>
    <t>30350760</t>
  </si>
  <si>
    <t>ООО "Перспектива плюс"</t>
  </si>
  <si>
    <t>7415088252</t>
  </si>
  <si>
    <t>13-10-2015 00:00:00</t>
  </si>
  <si>
    <t>28254516</t>
  </si>
  <si>
    <t>ООО "ПетроПак"</t>
  </si>
  <si>
    <t>7448132563</t>
  </si>
  <si>
    <t>19-11-2010 00:00:00</t>
  </si>
  <si>
    <t>26816068</t>
  </si>
  <si>
    <t>ООО "Петровское ЖКХ"</t>
  </si>
  <si>
    <t>7424028404</t>
  </si>
  <si>
    <t>31529907</t>
  </si>
  <si>
    <t>ООО "Плаза-ЭнергоСервис"</t>
  </si>
  <si>
    <t>7453214589</t>
  </si>
  <si>
    <t>17-02-2010 00:00:00</t>
  </si>
  <si>
    <t>26645761</t>
  </si>
  <si>
    <t>ООО "ПлазаДевелопментСервис"</t>
  </si>
  <si>
    <t>7453140986</t>
  </si>
  <si>
    <t>01-11-2010 00:00:00</t>
  </si>
  <si>
    <t>26815932</t>
  </si>
  <si>
    <t>ООО "Половинское ЖКХ"</t>
  </si>
  <si>
    <t>7424028443</t>
  </si>
  <si>
    <t>30359565</t>
  </si>
  <si>
    <t>ООО "Приморский водоканал"</t>
  </si>
  <si>
    <t>7451394329</t>
  </si>
  <si>
    <t>29-07-2015 00:00:00</t>
  </si>
  <si>
    <t>26360772</t>
  </si>
  <si>
    <t>ООО "Производственная компания "Макинтош"</t>
  </si>
  <si>
    <t>7444033025</t>
  </si>
  <si>
    <t>26815962</t>
  </si>
  <si>
    <t>ООО "Пром-тепло"</t>
  </si>
  <si>
    <t>7424028429</t>
  </si>
  <si>
    <t>27848353</t>
  </si>
  <si>
    <t>ООО "ПромЭкоГрупп"</t>
  </si>
  <si>
    <t>7446042988</t>
  </si>
  <si>
    <t>744601001</t>
  </si>
  <si>
    <t>12-07-2004 00:00:00</t>
  </si>
  <si>
    <t>31739844</t>
  </si>
  <si>
    <t>ООО "ПрофМонтаж"</t>
  </si>
  <si>
    <t>7448204264</t>
  </si>
  <si>
    <t>07-03-2024 00:00:00</t>
  </si>
  <si>
    <t>28421742</t>
  </si>
  <si>
    <t>ООО "ПрофТерминал-Энерго"</t>
  </si>
  <si>
    <t>7412017239</t>
  </si>
  <si>
    <t>23-10-2013 00:00:00</t>
  </si>
  <si>
    <t>30840294</t>
  </si>
  <si>
    <t>ООО "Районные Тепловые Сети"</t>
  </si>
  <si>
    <t>7424007193</t>
  </si>
  <si>
    <t>27581646</t>
  </si>
  <si>
    <t>ООО "Реммонтаж Сервис"</t>
  </si>
  <si>
    <t>7417016937</t>
  </si>
  <si>
    <t>31-01-2008 00:00:00</t>
  </si>
  <si>
    <t>31831182</t>
  </si>
  <si>
    <t>ООО "Ресурсоснабжающее предприятие Филимоновское"</t>
  </si>
  <si>
    <t>7415112875</t>
  </si>
  <si>
    <t>26360758</t>
  </si>
  <si>
    <t>ООО "Родниковское ЖКХ"</t>
  </si>
  <si>
    <t>7418018430</t>
  </si>
  <si>
    <t>28-01-2009 00:00:00</t>
  </si>
  <si>
    <t>26816077</t>
  </si>
  <si>
    <t>ООО "Рождественское ЖКХ"</t>
  </si>
  <si>
    <t>7424028468</t>
  </si>
  <si>
    <t>28828256</t>
  </si>
  <si>
    <t>ООО "Русбио"</t>
  </si>
  <si>
    <t>7438029013</t>
  </si>
  <si>
    <t>15-10-2010 00:00:00</t>
  </si>
  <si>
    <t>27767335</t>
  </si>
  <si>
    <t>ООО "СИТИ-ПАРК Энерго"</t>
  </si>
  <si>
    <t>7452091609</t>
  </si>
  <si>
    <t>04-03-2011 00:00:00</t>
  </si>
  <si>
    <t>30384925</t>
  </si>
  <si>
    <t>ООО "СК Эверест"</t>
  </si>
  <si>
    <t>7457002088</t>
  </si>
  <si>
    <t>31526592</t>
  </si>
  <si>
    <t>ООО "СКГ-Тепло"</t>
  </si>
  <si>
    <t>7415107339</t>
  </si>
  <si>
    <t>24-05-2021 00:00:00</t>
  </si>
  <si>
    <t>31256363</t>
  </si>
  <si>
    <t>ООО "Санаторий "Карагайский бор"</t>
  </si>
  <si>
    <t>7455032633</t>
  </si>
  <si>
    <t>26646274</t>
  </si>
  <si>
    <t>ООО "Санаторий "Кисегач"</t>
  </si>
  <si>
    <t>7420007450</t>
  </si>
  <si>
    <t>02-08-2002 00:00:00</t>
  </si>
  <si>
    <t>31463793</t>
  </si>
  <si>
    <t>ООО "Сервисная Компания г. Нязепетровск"</t>
  </si>
  <si>
    <t>7459006440</t>
  </si>
  <si>
    <t>28869295</t>
  </si>
  <si>
    <t>ООО "Сервисный Центр"</t>
  </si>
  <si>
    <t>7422043686</t>
  </si>
  <si>
    <t>29-12-2012 00:00:00</t>
  </si>
  <si>
    <t>30384937</t>
  </si>
  <si>
    <t>ООО "Сетевое Теплоэнергетическое Предприятие"</t>
  </si>
  <si>
    <t>7430023228</t>
  </si>
  <si>
    <t>30985501</t>
  </si>
  <si>
    <t>ООО "Служба заказчика"</t>
  </si>
  <si>
    <t>7415077282</t>
  </si>
  <si>
    <t>31095984</t>
  </si>
  <si>
    <t>ООО "СтандартТепло"</t>
  </si>
  <si>
    <t>7457008442</t>
  </si>
  <si>
    <t>26492291</t>
  </si>
  <si>
    <t>ООО "Станица"</t>
  </si>
  <si>
    <t>7425758114</t>
  </si>
  <si>
    <t>26643210</t>
  </si>
  <si>
    <t>ООО "Стрела"</t>
  </si>
  <si>
    <t>7438022321</t>
  </si>
  <si>
    <t>14-03-2007 00:00:00</t>
  </si>
  <si>
    <t>28450949</t>
  </si>
  <si>
    <t>ООО "Сфера"</t>
  </si>
  <si>
    <t>7430017320</t>
  </si>
  <si>
    <t>04-09-2013 00:00:00</t>
  </si>
  <si>
    <t>31664292</t>
  </si>
  <si>
    <t>ООО "ТЕПЛОТЭК"</t>
  </si>
  <si>
    <t>7415111712</t>
  </si>
  <si>
    <t>01-01-2023 00:00:00</t>
  </si>
  <si>
    <t>31640158</t>
  </si>
  <si>
    <t>ООО "ТСИ"</t>
  </si>
  <si>
    <t>7453340390</t>
  </si>
  <si>
    <t>22-11-2022 00:00:00</t>
  </si>
  <si>
    <t>31460502</t>
  </si>
  <si>
    <t>ООО "ТСО Кыштым"</t>
  </si>
  <si>
    <t>7451451601</t>
  </si>
  <si>
    <t>31715607</t>
  </si>
  <si>
    <t>ООО "ТСП Чебаркульское"</t>
  </si>
  <si>
    <t>7415112434</t>
  </si>
  <si>
    <t>31234976</t>
  </si>
  <si>
    <t>ООО "ТЭС"</t>
  </si>
  <si>
    <t>7415084297</t>
  </si>
  <si>
    <t>09-08-2018 00:00:00</t>
  </si>
  <si>
    <t>31222807</t>
  </si>
  <si>
    <t>7453305412</t>
  </si>
  <si>
    <t>09-02-2017 00:00:00</t>
  </si>
  <si>
    <t>31296561</t>
  </si>
  <si>
    <t>ООО "ТеплИст"</t>
  </si>
  <si>
    <t>7415097930</t>
  </si>
  <si>
    <t>31628167</t>
  </si>
  <si>
    <t>ООО "ТеплЭн"</t>
  </si>
  <si>
    <t>7415103302</t>
  </si>
  <si>
    <t>26360596</t>
  </si>
  <si>
    <t>ООО "Тепло и Сервис"</t>
  </si>
  <si>
    <t>7411020454</t>
  </si>
  <si>
    <t>31648722</t>
  </si>
  <si>
    <t>ООО "Тепло-Инвест"</t>
  </si>
  <si>
    <t>7404047670</t>
  </si>
  <si>
    <t>16-02-2021 00:00:00</t>
  </si>
  <si>
    <t>13-01-2026 00:00:00</t>
  </si>
  <si>
    <t>26641585</t>
  </si>
  <si>
    <t>ООО "ТеплоРесурс"</t>
  </si>
  <si>
    <t>7420013929</t>
  </si>
  <si>
    <t>21-01-2010 00:00:00</t>
  </si>
  <si>
    <t>26646312</t>
  </si>
  <si>
    <t>ООО "ТеплоСервис"</t>
  </si>
  <si>
    <t>7424027295</t>
  </si>
  <si>
    <t>30992592</t>
  </si>
  <si>
    <t>7430027487</t>
  </si>
  <si>
    <t>22-11-2017 00:00:00</t>
  </si>
  <si>
    <t>26644999</t>
  </si>
  <si>
    <t>ООО "ТеплоСтройСервис"</t>
  </si>
  <si>
    <t>7415061652</t>
  </si>
  <si>
    <t>02-07-2008 00:00:00</t>
  </si>
  <si>
    <t>28275140</t>
  </si>
  <si>
    <t>ООО "ТеплоЭнергоРесурс"</t>
  </si>
  <si>
    <t>7415079025</t>
  </si>
  <si>
    <t>21-01-2013 00:00:00</t>
  </si>
  <si>
    <t>28464471</t>
  </si>
  <si>
    <t>ООО "ТеплоЭнергоСервис"</t>
  </si>
  <si>
    <t>7420012682</t>
  </si>
  <si>
    <t>26360561</t>
  </si>
  <si>
    <t>ООО "Тепловая компания"</t>
  </si>
  <si>
    <t>7412013570</t>
  </si>
  <si>
    <t>03-06-2009 00:00:00</t>
  </si>
  <si>
    <t>27060179</t>
  </si>
  <si>
    <t>ООО "Тепловая котельная "Западная"</t>
  </si>
  <si>
    <t>7453203932</t>
  </si>
  <si>
    <t>10-06-2011 00:00:00</t>
  </si>
  <si>
    <t>28490936</t>
  </si>
  <si>
    <t>ООО "Тепловая-эксплуатационная компания №1"</t>
  </si>
  <si>
    <t>7457003204</t>
  </si>
  <si>
    <t>17-12-2013 00:00:00</t>
  </si>
  <si>
    <t>31775059</t>
  </si>
  <si>
    <t>ООО "Тепловед"</t>
  </si>
  <si>
    <t>7448257347</t>
  </si>
  <si>
    <t>28828221</t>
  </si>
  <si>
    <t>ООО "Тепловик"</t>
  </si>
  <si>
    <t>7404064210</t>
  </si>
  <si>
    <t>23-07-2014 00:00:00</t>
  </si>
  <si>
    <t>31595521</t>
  </si>
  <si>
    <t>ООО "Тепловые Сети Кременкуля"</t>
  </si>
  <si>
    <t>7448221333</t>
  </si>
  <si>
    <t>26-11-2019 00:00:00</t>
  </si>
  <si>
    <t>26489250</t>
  </si>
  <si>
    <t>ООО "Тепловые сети"</t>
  </si>
  <si>
    <t>7417015891</t>
  </si>
  <si>
    <t>26322796</t>
  </si>
  <si>
    <t>ООО "Тепловые электрические сети и системы"</t>
  </si>
  <si>
    <t>7450053485</t>
  </si>
  <si>
    <t>23-10-2007 00:00:00</t>
  </si>
  <si>
    <t>27989564</t>
  </si>
  <si>
    <t>ООО "Теплоград"</t>
  </si>
  <si>
    <t>7438029670</t>
  </si>
  <si>
    <t>17-05-2011 00:00:00</t>
  </si>
  <si>
    <t>31595563</t>
  </si>
  <si>
    <t>ООО "Теплосбыт"</t>
  </si>
  <si>
    <t>7415108734</t>
  </si>
  <si>
    <t>24-11-2021 00:00:00</t>
  </si>
  <si>
    <t>26360785</t>
  </si>
  <si>
    <t>7448059271</t>
  </si>
  <si>
    <t>14-01-2004 00:00:00</t>
  </si>
  <si>
    <t>31459637</t>
  </si>
  <si>
    <t>ООО "Теплосервис"</t>
  </si>
  <si>
    <t>7404073007</t>
  </si>
  <si>
    <t>26652749</t>
  </si>
  <si>
    <t>7424024424</t>
  </si>
  <si>
    <t>05-06-2007 00:00:00</t>
  </si>
  <si>
    <t>26816119</t>
  </si>
  <si>
    <t>ООО "Теплосети"</t>
  </si>
  <si>
    <t>7402008362</t>
  </si>
  <si>
    <t>06-04-2011 00:00:00</t>
  </si>
  <si>
    <t>31914263</t>
  </si>
  <si>
    <t>ООО "Теплоснабжающая компания"</t>
  </si>
  <si>
    <t>7452171036</t>
  </si>
  <si>
    <t>28798171</t>
  </si>
  <si>
    <t>ООО "Теплоснабжающая компания-7"</t>
  </si>
  <si>
    <t>7460010762</t>
  </si>
  <si>
    <t>09-09-2013 00:00:00</t>
  </si>
  <si>
    <t>26646901</t>
  </si>
  <si>
    <t>ООО "Теплоснабжающая организация"</t>
  </si>
  <si>
    <t>7447153747</t>
  </si>
  <si>
    <t>28871491</t>
  </si>
  <si>
    <t>ООО "Теплоснабжение"</t>
  </si>
  <si>
    <t>7424032376</t>
  </si>
  <si>
    <t>28-07-2014 00:00:00</t>
  </si>
  <si>
    <t>30840306</t>
  </si>
  <si>
    <t>ООО "Теплостроймонтаж"</t>
  </si>
  <si>
    <t>7448124315</t>
  </si>
  <si>
    <t>28005457</t>
  </si>
  <si>
    <t>ООО "Теплотех-Сервис"</t>
  </si>
  <si>
    <t>7415059974</t>
  </si>
  <si>
    <t>05-03-2008 00:00:00</t>
  </si>
  <si>
    <t>26641595</t>
  </si>
  <si>
    <t>ООО "Теплоэнергетик"</t>
  </si>
  <si>
    <t>7404054090</t>
  </si>
  <si>
    <t>26353699</t>
  </si>
  <si>
    <t>ООО "Теплоэнергетика"</t>
  </si>
  <si>
    <t>7401011316</t>
  </si>
  <si>
    <t>26-06-2006 00:00:00</t>
  </si>
  <si>
    <t>27181825</t>
  </si>
  <si>
    <t>7457001060</t>
  </si>
  <si>
    <t>15-10-2012 00:00:00</t>
  </si>
  <si>
    <t>28816614</t>
  </si>
  <si>
    <t>ООО "Теплоэнергетическая компания "Системы управления"</t>
  </si>
  <si>
    <t>7448170551</t>
  </si>
  <si>
    <t>18-04-2014 00:00:00</t>
  </si>
  <si>
    <t>26646922</t>
  </si>
  <si>
    <t>ООО "Теплоэнергосбыт"</t>
  </si>
  <si>
    <t>7453174382</t>
  </si>
  <si>
    <t>27-02-2007 00:00:00</t>
  </si>
  <si>
    <t>28979838</t>
  </si>
  <si>
    <t>ООО "Теплоэнерготрейд"</t>
  </si>
  <si>
    <t>7453264798</t>
  </si>
  <si>
    <t>31235006</t>
  </si>
  <si>
    <t>ООО "Теплый Дом"</t>
  </si>
  <si>
    <t>7451432077</t>
  </si>
  <si>
    <t>26646824</t>
  </si>
  <si>
    <t>ООО "Терминал-Ч"</t>
  </si>
  <si>
    <t>7451249096</t>
  </si>
  <si>
    <t>22-05-2007 00:00:00</t>
  </si>
  <si>
    <t>27573580</t>
  </si>
  <si>
    <t>ООО "Термогаз"</t>
  </si>
  <si>
    <t>7447194905</t>
  </si>
  <si>
    <t>19-07-2011 00:00:00</t>
  </si>
  <si>
    <t>28459996</t>
  </si>
  <si>
    <t>ООО "Техно-Ресурс"</t>
  </si>
  <si>
    <t>7455004315</t>
  </si>
  <si>
    <t>02-06-2011 00:00:00</t>
  </si>
  <si>
    <t>26360746</t>
  </si>
  <si>
    <t>ООО "Теченское ЖКХ"</t>
  </si>
  <si>
    <t>7438022681</t>
  </si>
  <si>
    <t>03-05-2007 00:00:00</t>
  </si>
  <si>
    <t>31605001</t>
  </si>
  <si>
    <t>ООО "Тимирязевское ЖКХ"</t>
  </si>
  <si>
    <t>7415109128</t>
  </si>
  <si>
    <t>28145509</t>
  </si>
  <si>
    <t>ООО "Трест Магнитострой"</t>
  </si>
  <si>
    <t>7444043471</t>
  </si>
  <si>
    <t>31857074</t>
  </si>
  <si>
    <t>ООО "Трест-Теплоэнергетика"</t>
  </si>
  <si>
    <t>7447318406</t>
  </si>
  <si>
    <t>31513711</t>
  </si>
  <si>
    <t>ООО "УРТИ"</t>
  </si>
  <si>
    <t>7460051159</t>
  </si>
  <si>
    <t>29-01-2021 00:00:00</t>
  </si>
  <si>
    <t>26646939</t>
  </si>
  <si>
    <t>ООО "Управляющая компания "РЭККОМ"</t>
  </si>
  <si>
    <t>7453136933</t>
  </si>
  <si>
    <t>27942869</t>
  </si>
  <si>
    <t>ООО "Урал Энерго Девелопмент"</t>
  </si>
  <si>
    <t>7450075190</t>
  </si>
  <si>
    <t>24-10-2011 00:00:00</t>
  </si>
  <si>
    <t>26360635</t>
  </si>
  <si>
    <t>ООО "УралТеплоСтрой"</t>
  </si>
  <si>
    <t>7415050153</t>
  </si>
  <si>
    <t>26-05-2006 00:00:00</t>
  </si>
  <si>
    <t>31235000</t>
  </si>
  <si>
    <t>ООО "УралТехСервис"</t>
  </si>
  <si>
    <t>7444039193</t>
  </si>
  <si>
    <t>19-06-2003 00:00:00</t>
  </si>
  <si>
    <t>27573679</t>
  </si>
  <si>
    <t>ООО "УралТехцентр"</t>
  </si>
  <si>
    <t>7447158181</t>
  </si>
  <si>
    <t>26-08-2009 00:00:00</t>
  </si>
  <si>
    <t>27846455</t>
  </si>
  <si>
    <t>ООО "Уралсервис"</t>
  </si>
  <si>
    <t>7412013178</t>
  </si>
  <si>
    <t>16-12-2008 00:00:00</t>
  </si>
  <si>
    <t>27878379</t>
  </si>
  <si>
    <t>ООО "Уральская Теплоэнергетическая Компания"</t>
  </si>
  <si>
    <t>7448151090</t>
  </si>
  <si>
    <t>05-09-2012 00:00:00</t>
  </si>
  <si>
    <t>26360782</t>
  </si>
  <si>
    <t>ООО "Уральская фабрика "Комус-Упаковка"</t>
  </si>
  <si>
    <t>7447067992</t>
  </si>
  <si>
    <t>25-11-2003 00:00:00</t>
  </si>
  <si>
    <t>26643144</t>
  </si>
  <si>
    <t>ООО "Фабрика Южуралкартон"</t>
  </si>
  <si>
    <t>7452058834</t>
  </si>
  <si>
    <t>29-12-2007 00:00:00</t>
  </si>
  <si>
    <t>26360775</t>
  </si>
  <si>
    <t>ООО "Фабрика кухонной мебели"</t>
  </si>
  <si>
    <t>7444050542</t>
  </si>
  <si>
    <t>30384899</t>
  </si>
  <si>
    <t>ООО "Фермер 74"</t>
  </si>
  <si>
    <t>7452049212</t>
  </si>
  <si>
    <t>30384919</t>
  </si>
  <si>
    <t>ООО "ФилимоновоКом"</t>
  </si>
  <si>
    <t>7415092227</t>
  </si>
  <si>
    <t>31398175</t>
  </si>
  <si>
    <t>ООО "Фирма "Транзит-Экспресс"</t>
  </si>
  <si>
    <t>7449034801</t>
  </si>
  <si>
    <t>13-02-2020 00:00:00</t>
  </si>
  <si>
    <t>26815949</t>
  </si>
  <si>
    <t>ООО "Хуторское ЖКХ"</t>
  </si>
  <si>
    <t>7424028482</t>
  </si>
  <si>
    <t>26360645</t>
  </si>
  <si>
    <t>ООО "Целинное ЖКХ"</t>
  </si>
  <si>
    <t>7418018422</t>
  </si>
  <si>
    <t>28856570</t>
  </si>
  <si>
    <t>ООО "Центр"</t>
  </si>
  <si>
    <t>7449107270</t>
  </si>
  <si>
    <t>28221104</t>
  </si>
  <si>
    <t>ООО "ЧКПЗ-Энерго"</t>
  </si>
  <si>
    <t>7449111157</t>
  </si>
  <si>
    <t>30-11-2012 00:00:00</t>
  </si>
  <si>
    <t>26842446</t>
  </si>
  <si>
    <t>ООО "ЧТЗ-УРАЛТРАК" Переименована от (ООО "Энергия ЧТЗ")</t>
  </si>
  <si>
    <t>7452027843</t>
  </si>
  <si>
    <t>997850001</t>
  </si>
  <si>
    <t>23-10-2000 00:00:00</t>
  </si>
  <si>
    <t>31320091</t>
  </si>
  <si>
    <t>ООО "ЧТСК"</t>
  </si>
  <si>
    <t>7447287074</t>
  </si>
  <si>
    <t>28504803</t>
  </si>
  <si>
    <t>ООО "ЭЛЕВКОН"</t>
  </si>
  <si>
    <t>7453226070</t>
  </si>
  <si>
    <t>30840288</t>
  </si>
  <si>
    <t>ООО "ЭНГЕКО"</t>
  </si>
  <si>
    <t>7451410073</t>
  </si>
  <si>
    <t>30378681</t>
  </si>
  <si>
    <t>ООО "ЭНЕРГИЯ-М"</t>
  </si>
  <si>
    <t>7424002300</t>
  </si>
  <si>
    <t>31632739</t>
  </si>
  <si>
    <t>ООО "ЭНКОМ"</t>
  </si>
  <si>
    <t>7451397136</t>
  </si>
  <si>
    <t>26824485</t>
  </si>
  <si>
    <t>ООО "ЭСКО"</t>
  </si>
  <si>
    <t>7430013090</t>
  </si>
  <si>
    <t>16-12-2010 00:00:00</t>
  </si>
  <si>
    <t>31640760</t>
  </si>
  <si>
    <t>ООО "ЭСТЭ ПСЦ"</t>
  </si>
  <si>
    <t>7452062968</t>
  </si>
  <si>
    <t>27657348</t>
  </si>
  <si>
    <t>ООО "ЭкоТехнологии"</t>
  </si>
  <si>
    <t>7453060346</t>
  </si>
  <si>
    <t>19-08-2011 00:00:00</t>
  </si>
  <si>
    <t>28450965</t>
  </si>
  <si>
    <t>ООО "Энергия"</t>
  </si>
  <si>
    <t>7447219250</t>
  </si>
  <si>
    <t>14-01-2013 00:00:00</t>
  </si>
  <si>
    <t>31912090</t>
  </si>
  <si>
    <t>ООО "Энергосервис"</t>
  </si>
  <si>
    <t>7404066560</t>
  </si>
  <si>
    <t>26360590</t>
  </si>
  <si>
    <t>7410006344</t>
  </si>
  <si>
    <t>30921807</t>
  </si>
  <si>
    <t>ООО "Энергостандарт"</t>
  </si>
  <si>
    <t>7430026444</t>
  </si>
  <si>
    <t>28451042</t>
  </si>
  <si>
    <t>ООО "Эра Технологий"</t>
  </si>
  <si>
    <t>7420007918</t>
  </si>
  <si>
    <t>27989602</t>
  </si>
  <si>
    <t>ООО "Эффективная теплоэнергетика"</t>
  </si>
  <si>
    <t>8901021272</t>
  </si>
  <si>
    <t>22-04-2008 00:00:00</t>
  </si>
  <si>
    <t>31490565</t>
  </si>
  <si>
    <t>ООО "Эффективные технологии"</t>
  </si>
  <si>
    <t>7447223761</t>
  </si>
  <si>
    <t>30396470</t>
  </si>
  <si>
    <t>ООО "ЮжУралСпец МВ"</t>
  </si>
  <si>
    <t>7447136406</t>
  </si>
  <si>
    <t>31264161</t>
  </si>
  <si>
    <t>ООО "ЮжУралСпецМС"</t>
  </si>
  <si>
    <t>7451395555</t>
  </si>
  <si>
    <t>26489507</t>
  </si>
  <si>
    <t>ООО "Южный ТеплоЭнергетический комплекс"</t>
  </si>
  <si>
    <t>7415046220</t>
  </si>
  <si>
    <t>30833761</t>
  </si>
  <si>
    <t>ООО «БАШГИДРО»</t>
  </si>
  <si>
    <t>0270405520</t>
  </si>
  <si>
    <t>027001001</t>
  </si>
  <si>
    <t>28460139</t>
  </si>
  <si>
    <t>ООО «Перспектива»</t>
  </si>
  <si>
    <t>7449070380</t>
  </si>
  <si>
    <t>31746971</t>
  </si>
  <si>
    <t>ООО «ТЕПЛОВАЯ ЭНЕРГЕТИЧЕСКАЯ КОМПАНИЯ-УРАЛ»</t>
  </si>
  <si>
    <t>7415113325</t>
  </si>
  <si>
    <t>31696158</t>
  </si>
  <si>
    <t>ООО «Тепло»</t>
  </si>
  <si>
    <t>7451459664</t>
  </si>
  <si>
    <t>29-07-2022 00:00:00</t>
  </si>
  <si>
    <t>31350111</t>
  </si>
  <si>
    <t>ООО «Управляющий»</t>
  </si>
  <si>
    <t>7447261870</t>
  </si>
  <si>
    <t>18-05-2016 00:00:00</t>
  </si>
  <si>
    <t>28462448</t>
  </si>
  <si>
    <t>ООО «ЭНЕРГОПРАЙС»</t>
  </si>
  <si>
    <t>7452054318</t>
  </si>
  <si>
    <t>23-04-2007 00:00:00</t>
  </si>
  <si>
    <t>31696152</t>
  </si>
  <si>
    <t>ООО «Энергосервисная компания»</t>
  </si>
  <si>
    <t>7413029653</t>
  </si>
  <si>
    <t>28-03-2023 00:00:00</t>
  </si>
  <si>
    <t>30833726</t>
  </si>
  <si>
    <t>ООО Агрокомплекс "Чурилово"</t>
  </si>
  <si>
    <t>7452098918</t>
  </si>
  <si>
    <t>31715600</t>
  </si>
  <si>
    <t>ООО АкваСтрой</t>
  </si>
  <si>
    <t>7413028459</t>
  </si>
  <si>
    <t>31684068</t>
  </si>
  <si>
    <t>ООО ИТЦ "СТОИК"</t>
  </si>
  <si>
    <t>7447075538</t>
  </si>
  <si>
    <t>05-07-2023 00:00:00</t>
  </si>
  <si>
    <t>31666886</t>
  </si>
  <si>
    <t>ООО КомСистемы</t>
  </si>
  <si>
    <t>7451456470</t>
  </si>
  <si>
    <t>745101000</t>
  </si>
  <si>
    <t>28136610</t>
  </si>
  <si>
    <t>ООО МЦМиР "Курорт Увильды"</t>
  </si>
  <si>
    <t>7460004663</t>
  </si>
  <si>
    <t>773101001</t>
  </si>
  <si>
    <t>26319018</t>
  </si>
  <si>
    <t>ООО Магнитогорская энергетическая компания</t>
  </si>
  <si>
    <t>7445020452</t>
  </si>
  <si>
    <t>15-04-2010 00:00:00</t>
  </si>
  <si>
    <t>31418613</t>
  </si>
  <si>
    <t>ООО Меридиан</t>
  </si>
  <si>
    <t>7451201746</t>
  </si>
  <si>
    <t>09-04-2020 00:00:00</t>
  </si>
  <si>
    <t>30351100</t>
  </si>
  <si>
    <t>ООО ТГК "Восход"</t>
  </si>
  <si>
    <t>7460012350</t>
  </si>
  <si>
    <t>31262303</t>
  </si>
  <si>
    <t>ООО ТСО "Северо-Запад"</t>
  </si>
  <si>
    <t>7447282100</t>
  </si>
  <si>
    <t>01-01-2018 00:00:00</t>
  </si>
  <si>
    <t>31710643</t>
  </si>
  <si>
    <t>ООО Теплоснаб</t>
  </si>
  <si>
    <t>7460050733</t>
  </si>
  <si>
    <t>31281475</t>
  </si>
  <si>
    <t>ООО Теплоснабжение</t>
  </si>
  <si>
    <t>7447285180</t>
  </si>
  <si>
    <t>18-01-2019 00:00:00</t>
  </si>
  <si>
    <t>27989515</t>
  </si>
  <si>
    <t>ООО УК "АККТиВ"</t>
  </si>
  <si>
    <t>7460003733</t>
  </si>
  <si>
    <t>28-08-2012 00:00:00</t>
  </si>
  <si>
    <t>31657083</t>
  </si>
  <si>
    <t>ООО УК "Зауральский"</t>
  </si>
  <si>
    <t>7452148213</t>
  </si>
  <si>
    <t>27229578</t>
  </si>
  <si>
    <t>ООО УК "КвадроИнвест"</t>
  </si>
  <si>
    <t>7420010808</t>
  </si>
  <si>
    <t>24-08-2006 00:00:00</t>
  </si>
  <si>
    <t>28798156</t>
  </si>
  <si>
    <t>ООО УК "Солнечный"</t>
  </si>
  <si>
    <t>7460015390</t>
  </si>
  <si>
    <t>30-05-2014 00:00:00</t>
  </si>
  <si>
    <t>28855828</t>
  </si>
  <si>
    <t>ООО УК "ЮУ КЖСИ"</t>
  </si>
  <si>
    <t>7453221963</t>
  </si>
  <si>
    <t>13-09-2000 00:00:00</t>
  </si>
  <si>
    <t>31746965</t>
  </si>
  <si>
    <t>ООО УК «КАЧЕСТВО ЖИЗНИ»</t>
  </si>
  <si>
    <t>7456035228</t>
  </si>
  <si>
    <t>31433856</t>
  </si>
  <si>
    <t>ООО Управляющая компания "Русь"</t>
  </si>
  <si>
    <t>7420007410</t>
  </si>
  <si>
    <t>06-10-2008 00:00:00</t>
  </si>
  <si>
    <t>30985668</t>
  </si>
  <si>
    <t>ООО Энерго Сетевая Компания</t>
  </si>
  <si>
    <t>7453311871</t>
  </si>
  <si>
    <t>31262343</t>
  </si>
  <si>
    <t>ООО ЮУТЭК "ТеплоСервис"</t>
  </si>
  <si>
    <t>7452096075</t>
  </si>
  <si>
    <t>30796065</t>
  </si>
  <si>
    <t>ООО компания "ФинПромСтрой"</t>
  </si>
  <si>
    <t>7415060144</t>
  </si>
  <si>
    <t>31349881</t>
  </si>
  <si>
    <t>ООО"СкладСервис 74"</t>
  </si>
  <si>
    <t>7448210660</t>
  </si>
  <si>
    <t>07-03-2018 00:00:00</t>
  </si>
  <si>
    <t>31006008</t>
  </si>
  <si>
    <t>Общество с ограниченной ответственностью  "Тургеневский"</t>
  </si>
  <si>
    <t>7451377010</t>
  </si>
  <si>
    <t>28977292</t>
  </si>
  <si>
    <t>Общество с ограниченной ответственностью "ВЕКТОР"</t>
  </si>
  <si>
    <t>7458001094</t>
  </si>
  <si>
    <t>27-09-2013 00:00:00</t>
  </si>
  <si>
    <t>31534990</t>
  </si>
  <si>
    <t>Общество с ограниченной ответственностью "Копейский завод изоляции труб"</t>
  </si>
  <si>
    <t>7411015454</t>
  </si>
  <si>
    <t>31006016</t>
  </si>
  <si>
    <t>Общество с ограниченной ответственностью "Теплосервис"</t>
  </si>
  <si>
    <t>7457006526</t>
  </si>
  <si>
    <t>27583534</t>
  </si>
  <si>
    <t>Общество с ограниченной ответственностью "Теплоснаб", г.Екатеринбург</t>
  </si>
  <si>
    <t>6658390400</t>
  </si>
  <si>
    <t>665801001</t>
  </si>
  <si>
    <t>28977307</t>
  </si>
  <si>
    <t>Общество с ограниченной ответственностью "УРАЛЭНЕРГОГРУПП"</t>
  </si>
  <si>
    <t>7457005226</t>
  </si>
  <si>
    <t>03-03-2015 00:00:00</t>
  </si>
  <si>
    <t>28871500</t>
  </si>
  <si>
    <t>Общество с ограниченной ответственностью "ЧЕСМЕНСКОЕ УПРАВЛЕНИЕ КОММУНАЛЬНОГО ХОЗЯЙСТВА"</t>
  </si>
  <si>
    <t>7458001560</t>
  </si>
  <si>
    <t>11-06-2014 00:00:00</t>
  </si>
  <si>
    <t>31006012</t>
  </si>
  <si>
    <t>Общество с ограниченной ответственностью "ЭНГЕКО-Сервис"</t>
  </si>
  <si>
    <t>7447272600</t>
  </si>
  <si>
    <t>31720439</t>
  </si>
  <si>
    <t>Общество с ограниченной ответственностью «Веста» (ООО «Веста»)</t>
  </si>
  <si>
    <t>7451398316</t>
  </si>
  <si>
    <t>28462423</t>
  </si>
  <si>
    <t>Общество с ограниченной ответственностью Производственная компания «Южуралмебель»</t>
  </si>
  <si>
    <t>7451099517</t>
  </si>
  <si>
    <t>28-05-2001 00:00:00</t>
  </si>
  <si>
    <t>29647774</t>
  </si>
  <si>
    <t>Общество с ограниченной ответственностю Индустриальный Парк "Станкомаш"</t>
  </si>
  <si>
    <t>7449059203</t>
  </si>
  <si>
    <t>05-02-2015 00:00:00</t>
  </si>
  <si>
    <t>26322744</t>
  </si>
  <si>
    <t>ПАО "Магнитогорский металлургический комбинат"</t>
  </si>
  <si>
    <t>7414003633</t>
  </si>
  <si>
    <t>17-10-1992 00:00:00</t>
  </si>
  <si>
    <t>26360953</t>
  </si>
  <si>
    <t>ПАО "Ростелеком" Челябинский филиал</t>
  </si>
  <si>
    <t>7707049388</t>
  </si>
  <si>
    <t>09-09-2002 00:00:00</t>
  </si>
  <si>
    <t>26322812</t>
  </si>
  <si>
    <t>ПАО "ТЕПЛАНТ восток"</t>
  </si>
  <si>
    <t>7447014976</t>
  </si>
  <si>
    <t>10-09-1993 00:00:00</t>
  </si>
  <si>
    <t>27588374</t>
  </si>
  <si>
    <t>ПАО "УРАЛКУЗ"</t>
  </si>
  <si>
    <t>7420000133</t>
  </si>
  <si>
    <t>26863812</t>
  </si>
  <si>
    <t>ПАО "Форвард Энерго"</t>
  </si>
  <si>
    <t>7203162698</t>
  </si>
  <si>
    <t>742202001</t>
  </si>
  <si>
    <t>26551662</t>
  </si>
  <si>
    <t>770301001</t>
  </si>
  <si>
    <t>01-12-2006 00:00:00</t>
  </si>
  <si>
    <t>26489290</t>
  </si>
  <si>
    <t>ПАО "ЧМК"</t>
  </si>
  <si>
    <t>7450001007</t>
  </si>
  <si>
    <t>26360687</t>
  </si>
  <si>
    <t>ПАО "Южуралзолото Группа Компаний"</t>
  </si>
  <si>
    <t>7424024375</t>
  </si>
  <si>
    <t>19-06-2007 00:00:00</t>
  </si>
  <si>
    <t>26361050</t>
  </si>
  <si>
    <t>Производственный отдел челябинского филиала ООО "МЕЧЕЛ-ЭНЕРГО"</t>
  </si>
  <si>
    <t>7722245108</t>
  </si>
  <si>
    <t>742032001</t>
  </si>
  <si>
    <t>26642794</t>
  </si>
  <si>
    <t>Путевая машинная станция № 173 Южно-Уральской дирекции по ремонту пути - структурного подразделения Центральной дирекции по ремонту пути - филиала ОАО "РЖД"</t>
  </si>
  <si>
    <t>740431030</t>
  </si>
  <si>
    <t>26847230</t>
  </si>
  <si>
    <t>ТСЖ "Кумысное"</t>
  </si>
  <si>
    <t>7418017203</t>
  </si>
  <si>
    <t>20-12-2010 00:00:00</t>
  </si>
  <si>
    <t>26360707</t>
  </si>
  <si>
    <t>УМП "Малахит"</t>
  </si>
  <si>
    <t>7429010070</t>
  </si>
  <si>
    <t>28869918</t>
  </si>
  <si>
    <t>Управляющая компания "Коммунальный центр"</t>
  </si>
  <si>
    <t>7401009691</t>
  </si>
  <si>
    <t>12-09-2005 00:00:00</t>
  </si>
  <si>
    <t>27637331</t>
  </si>
  <si>
    <t>ФГБУ "ФЦССХ" Минздрава России (г.Челябинск)</t>
  </si>
  <si>
    <t>7453215984</t>
  </si>
  <si>
    <t>29-03-2010 00:00:00</t>
  </si>
  <si>
    <t>26360753</t>
  </si>
  <si>
    <t>ФГКУ Комбинат "Уральский" Росрезерва</t>
  </si>
  <si>
    <t>7439004653</t>
  </si>
  <si>
    <t>743901001</t>
  </si>
  <si>
    <t>21-10-2002 00:00:00</t>
  </si>
  <si>
    <t>26360573</t>
  </si>
  <si>
    <t>ФГКУ комбинат "Скала" Росрезерва</t>
  </si>
  <si>
    <t>7407000462</t>
  </si>
  <si>
    <t>29-12-2004 00:00:00</t>
  </si>
  <si>
    <t>26360567</t>
  </si>
  <si>
    <t>ФГУП  "Приборостроительный завод"</t>
  </si>
  <si>
    <t>7405000428</t>
  </si>
  <si>
    <t>15-06-1994 00:00:00</t>
  </si>
  <si>
    <t>26360669</t>
  </si>
  <si>
    <t>ФГУП "ПО "Маяк"</t>
  </si>
  <si>
    <t>7422000795</t>
  </si>
  <si>
    <t>742201001</t>
  </si>
  <si>
    <t>01-07-2002 00:00:00</t>
  </si>
  <si>
    <t>28036794</t>
  </si>
  <si>
    <t>ФКУ ИК-1 ГУФСИН России по Челябинской области</t>
  </si>
  <si>
    <t>7411016017</t>
  </si>
  <si>
    <t>07-06-1999 00:00:00</t>
  </si>
  <si>
    <t>26360594</t>
  </si>
  <si>
    <t>ФКУ ИК-11 ГУФСИН России по Челябинской области</t>
  </si>
  <si>
    <t>7411015937</t>
  </si>
  <si>
    <t>26643469</t>
  </si>
  <si>
    <t>ФКУ ИК-18 ГУФСИН России по Челябинской области</t>
  </si>
  <si>
    <t>7445016047</t>
  </si>
  <si>
    <t>11-04-2005 00:00:00</t>
  </si>
  <si>
    <t>26360608</t>
  </si>
  <si>
    <t>ФКУЗ "Санаторий "Лесное озеро" МВД России" (переименован из ГУ "Санаторий "Лесное озеро" МВД России)</t>
  </si>
  <si>
    <t>7413003260</t>
  </si>
  <si>
    <t>18-10-2002 00:00:00</t>
  </si>
  <si>
    <t>26360811</t>
  </si>
  <si>
    <t>Федеральное государственное автономное образовательное учреждение высшего образования "Южно-Уральский Государственный университет" (национальный исследовательский университет)"</t>
  </si>
  <si>
    <t>7453019764</t>
  </si>
  <si>
    <t>30-07-2002 00:00:00</t>
  </si>
  <si>
    <t>26575851</t>
  </si>
  <si>
    <t>Федеральное государственное казенное учреждение  "Пограничное управление ФСБ России по Челябинской области"</t>
  </si>
  <si>
    <t>7453145261</t>
  </si>
  <si>
    <t>31235012</t>
  </si>
  <si>
    <t>Филиал "Санаторий "Чебаркульский" ФГБУ "СКК " Приволжский" МО РФ</t>
  </si>
  <si>
    <t>7420003536</t>
  </si>
  <si>
    <t>20-12-2002 00:00:00</t>
  </si>
  <si>
    <t>31521500</t>
  </si>
  <si>
    <t>Филиал АО "РИР" в г. Озерске</t>
  </si>
  <si>
    <t>741343001</t>
  </si>
  <si>
    <t>30914574</t>
  </si>
  <si>
    <t>Филиал ФГБУ "ЦЖКУ" МИНОБОРОНЫ РОССИИ (по ЦВО)</t>
  </si>
  <si>
    <t>7729314745</t>
  </si>
  <si>
    <t>667043001</t>
  </si>
  <si>
    <t>31657068</t>
  </si>
  <si>
    <t>Филиал ЮГРЭС-1 ООО "Каширская ГРЭС"</t>
  </si>
  <si>
    <t>5045067325</t>
  </si>
  <si>
    <t>26645095</t>
  </si>
  <si>
    <t>Частное учреждение "Детский оздоровительный лагерь "Еланчик" ОАО "ЧТПЗ"</t>
  </si>
  <si>
    <t>7415033126</t>
  </si>
  <si>
    <t>06-06-2001 00:00:00</t>
  </si>
  <si>
    <t>26503104</t>
  </si>
  <si>
    <t>Челябинский филиал ООО "МЕЧЕЛ-ЭНЕРГО"</t>
  </si>
  <si>
    <t>745043001</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</si>
  <si>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</si>
  <si>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</si>
  <si>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744945004</t>
  </si>
  <si>
    <t>26361077</t>
  </si>
  <si>
    <t>филиал ОАО "Росспиртпром" "Златоустовский ликероводочный завод" (переименован от филиал ФГУП "Росспиртпром" "Златоустовский ликероводочный завод")</t>
  </si>
  <si>
    <t>7730605160</t>
  </si>
  <si>
    <t>740443001</t>
  </si>
  <si>
    <t>16-01-2009 00:00:00</t>
  </si>
  <si>
    <t>27567057</t>
  </si>
  <si>
    <t>Акционерное общество "Ремонтно-эксплуатационное управление" филиал "Екатеринбургский", г. Екатеринбург</t>
  </si>
  <si>
    <t>7714783092</t>
  </si>
  <si>
    <t>667243001</t>
  </si>
  <si>
    <t>26768839</t>
  </si>
  <si>
    <t>МУП "АШИНСКИЕ ТЕПЛОВЫЕ СЕТИ"</t>
  </si>
  <si>
    <t>31596465</t>
  </si>
  <si>
    <t>ООО "Строительный коммунальные сервис"</t>
  </si>
  <si>
    <t>7459007300</t>
  </si>
  <si>
    <t>11-12-2019 00:00:00</t>
  </si>
  <si>
    <t>31039988</t>
  </si>
  <si>
    <t>АО "ГКНПЦ им. М.В.Хруничева"</t>
  </si>
  <si>
    <t>7730239877</t>
  </si>
  <si>
    <t>773001001</t>
  </si>
  <si>
    <t>26489517</t>
  </si>
  <si>
    <t>АО "ГРЦ Макеева"</t>
  </si>
  <si>
    <t>7415061109</t>
  </si>
  <si>
    <t>26621103</t>
  </si>
  <si>
    <t>АО "Квартал"</t>
  </si>
  <si>
    <t>7411020408</t>
  </si>
  <si>
    <t>31084688</t>
  </si>
  <si>
    <t>АО "Михеевский ГОК"</t>
  </si>
  <si>
    <t>7428007317</t>
  </si>
  <si>
    <t>01-10-2015 00:00:00</t>
  </si>
  <si>
    <t>31076344</t>
  </si>
  <si>
    <t>АО "УКВЗ им. С.М. Кирова" - филиал АО "ГКНПЦ им. М.В. Хруничева"</t>
  </si>
  <si>
    <t>745743001</t>
  </si>
  <si>
    <t>17-11-2017 00:00:00</t>
  </si>
  <si>
    <t>31446863</t>
  </si>
  <si>
    <t>АО "УКВЗ" - филиал АО "УКВЗ"  им. С.М. Кирова"</t>
  </si>
  <si>
    <t>7457008989</t>
  </si>
  <si>
    <t>01-07-2019 00:00:00</t>
  </si>
  <si>
    <t>31225867</t>
  </si>
  <si>
    <t>АО "ЦАР"</t>
  </si>
  <si>
    <t>7203435296</t>
  </si>
  <si>
    <t>23-07-2018 00:00:00</t>
  </si>
  <si>
    <t>26360714</t>
  </si>
  <si>
    <t>Акционерное общество "ПТИЦЕФАБРИКА ЧЕЛЯБИНСКАЯ"</t>
  </si>
  <si>
    <t>7430008205</t>
  </si>
  <si>
    <t>772801001</t>
  </si>
  <si>
    <t>12-11-2003 00:00:00</t>
  </si>
  <si>
    <t>27593644</t>
  </si>
  <si>
    <t>ГБОУ СПО (ССУЗ) "Аргаяшский аграрный техникум"</t>
  </si>
  <si>
    <t>7426002017</t>
  </si>
  <si>
    <t>08-06-2013 00:00:00</t>
  </si>
  <si>
    <t>30350111</t>
  </si>
  <si>
    <t>ГУП РБ "Сибайводоканал"</t>
  </si>
  <si>
    <t>0267018087</t>
  </si>
  <si>
    <t>026701001</t>
  </si>
  <si>
    <t>26785756</t>
  </si>
  <si>
    <t>Государственное стационарное учреждение социального обслуживания системы социальной защиты населения "Черкаскульский психоневрологический интернат"</t>
  </si>
  <si>
    <t>7409000919</t>
  </si>
  <si>
    <t>740901001</t>
  </si>
  <si>
    <t>26489447</t>
  </si>
  <si>
    <t>Государственное унитарное предприятие "Водоканал"</t>
  </si>
  <si>
    <t>7414000495</t>
  </si>
  <si>
    <t>27182594</t>
  </si>
  <si>
    <t>Д/И "Синегорье"</t>
  </si>
  <si>
    <t>7417005188</t>
  </si>
  <si>
    <t>11-12-2008 00:00:00</t>
  </si>
  <si>
    <t>30386695</t>
  </si>
  <si>
    <t>ДОАО "Спецгазавтотранс" ОАО "Газпром"</t>
  </si>
  <si>
    <t>1834100050</t>
  </si>
  <si>
    <t>183650001</t>
  </si>
  <si>
    <t>30-09-1993 00:00:00</t>
  </si>
  <si>
    <t>27595426</t>
  </si>
  <si>
    <t>ЗАО "КМЭЗ"</t>
  </si>
  <si>
    <t>7413000630</t>
  </si>
  <si>
    <t>18-10-1993 00:00:00</t>
  </si>
  <si>
    <t>26489493</t>
  </si>
  <si>
    <t>ЗАО "Уралбройлер"</t>
  </si>
  <si>
    <t>7453048356</t>
  </si>
  <si>
    <t>26493465</t>
  </si>
  <si>
    <t>ЗАО "Чебаркульский рыбозавод"</t>
  </si>
  <si>
    <t>7420005950</t>
  </si>
  <si>
    <t>05-03-2010 00:00:00</t>
  </si>
  <si>
    <t>31627945</t>
  </si>
  <si>
    <t>ИП Корда О.А.</t>
  </si>
  <si>
    <t>744408944889</t>
  </si>
  <si>
    <t>31425869</t>
  </si>
  <si>
    <t>ИП Петров Алексей Александрович</t>
  </si>
  <si>
    <t>740701399395</t>
  </si>
  <si>
    <t>27713202</t>
  </si>
  <si>
    <t>МКП ЮГО "Уклад"</t>
  </si>
  <si>
    <t>7424000462</t>
  </si>
  <si>
    <t>06-03-2012 00:00:00</t>
  </si>
  <si>
    <t>31589094</t>
  </si>
  <si>
    <t>МП "Водоканал"</t>
  </si>
  <si>
    <t>7430035329</t>
  </si>
  <si>
    <t>21-05-2021 00:00:00</t>
  </si>
  <si>
    <t>30907301</t>
  </si>
  <si>
    <t>МП "Горкомхоз"</t>
  </si>
  <si>
    <t>7412014855</t>
  </si>
  <si>
    <t>26360703</t>
  </si>
  <si>
    <t>МУ "Управление Аязгуловского ЖКХ"</t>
  </si>
  <si>
    <t>7426007417</t>
  </si>
  <si>
    <t>08-12-2003 00:00:00</t>
  </si>
  <si>
    <t>26489952</t>
  </si>
  <si>
    <t>МУ "Управление Яраткуловского ЖКХ"</t>
  </si>
  <si>
    <t>7426007431</t>
  </si>
  <si>
    <t>29647782</t>
  </si>
  <si>
    <t>МУНИЦИПАЛЬНОЕ ПРЕДПРИЯТИЕ КОРКИНСКОГО ГОРОДСКОГО ПОСЕЛЕНИЯ "КОРКИНСКОЕ УПРАВЛЕНИЕ ВОДОСНАБЖЕНИЯ И ВОДООТВЕДЕНИЯ"</t>
  </si>
  <si>
    <t>7430023323</t>
  </si>
  <si>
    <t>28-05-2015 00:00:00</t>
  </si>
  <si>
    <t>26497729</t>
  </si>
  <si>
    <t>МУП "Ашинское коммунальное хозяйство"</t>
  </si>
  <si>
    <t>7401008105</t>
  </si>
  <si>
    <t>10-12-2001 00:00:00</t>
  </si>
  <si>
    <t>30921171</t>
  </si>
  <si>
    <t>МУП "Благоустройство"</t>
  </si>
  <si>
    <t>7425759157</t>
  </si>
  <si>
    <t>26-06-2010 00:00:00</t>
  </si>
  <si>
    <t>30909446</t>
  </si>
  <si>
    <t>МУП "Варненское ЖКО"</t>
  </si>
  <si>
    <t>7458002919</t>
  </si>
  <si>
    <t>26-04-2017 00:00:00</t>
  </si>
  <si>
    <t>31525650</t>
  </si>
  <si>
    <t>МУП "Водоканал ВГО"</t>
  </si>
  <si>
    <t>7459008984</t>
  </si>
  <si>
    <t>26489574</t>
  </si>
  <si>
    <t>МУП "Водоканал"</t>
  </si>
  <si>
    <t>7402008355</t>
  </si>
  <si>
    <t>31595549</t>
  </si>
  <si>
    <t>7455041317</t>
  </si>
  <si>
    <t>31538941</t>
  </si>
  <si>
    <t>МУП "Водоканал" Бакальского городского поселения</t>
  </si>
  <si>
    <t>7457011893</t>
  </si>
  <si>
    <t>31764600</t>
  </si>
  <si>
    <t>МУП "Водоканал-Коркино"</t>
  </si>
  <si>
    <t>31006124</t>
  </si>
  <si>
    <t>МУП "Водоканал-Сервис"</t>
  </si>
  <si>
    <t>7457008315</t>
  </si>
  <si>
    <t>21-09-2017 00:00:00</t>
  </si>
  <si>
    <t>27594943</t>
  </si>
  <si>
    <t>МУП "Водоснабжение ЗГО"</t>
  </si>
  <si>
    <t>7404058457</t>
  </si>
  <si>
    <t>02-12-2011 00:00:00</t>
  </si>
  <si>
    <t>31375899</t>
  </si>
  <si>
    <t>МУП "Водоснабжение"</t>
  </si>
  <si>
    <t>7415102323</t>
  </si>
  <si>
    <t>31525664</t>
  </si>
  <si>
    <t>7458004232</t>
  </si>
  <si>
    <t>27883700</t>
  </si>
  <si>
    <t>МУП "Гарант"</t>
  </si>
  <si>
    <t>7430012459</t>
  </si>
  <si>
    <t>03-09-2009 00:00:00</t>
  </si>
  <si>
    <t>31455946</t>
  </si>
  <si>
    <t>МУП "Долгодеревенское водоснабжение и водоотведение"</t>
  </si>
  <si>
    <t>7460048903</t>
  </si>
  <si>
    <t>31291075</t>
  </si>
  <si>
    <t>МУП "Дробышевское ЖКХ"</t>
  </si>
  <si>
    <t>7424009377</t>
  </si>
  <si>
    <t>18-09-2018 00:00:00</t>
  </si>
  <si>
    <t>30399888</t>
  </si>
  <si>
    <t>МУП "ЖКХ Козыревское"</t>
  </si>
  <si>
    <t>7430008974</t>
  </si>
  <si>
    <t>10-11-2015 00:00:00</t>
  </si>
  <si>
    <t>27883634</t>
  </si>
  <si>
    <t>МУП "ЖКХ Посейдон"</t>
  </si>
  <si>
    <t>7458000260</t>
  </si>
  <si>
    <t>01-08-2012 00:00:00</t>
  </si>
  <si>
    <t>31604549</t>
  </si>
  <si>
    <t>МУП "ЖКХ"</t>
  </si>
  <si>
    <t>7458004521</t>
  </si>
  <si>
    <t>28868744</t>
  </si>
  <si>
    <t>МУП "ЖКХ" Локомотивного городского округа</t>
  </si>
  <si>
    <t>7458000453</t>
  </si>
  <si>
    <t>27-12-2012 00:00:00</t>
  </si>
  <si>
    <t>26489552</t>
  </si>
  <si>
    <t>МУП "ЖКХ" Неплюевского сельского поселения</t>
  </si>
  <si>
    <t>7407007891</t>
  </si>
  <si>
    <t>26360582</t>
  </si>
  <si>
    <t>МУП "ЖКХ" Полтавского сельского поселения</t>
  </si>
  <si>
    <t>7407007958</t>
  </si>
  <si>
    <t>30855512</t>
  </si>
  <si>
    <t>МУП "Жилищно-коммунальное хозяйство Уйское"</t>
  </si>
  <si>
    <t>7415094087</t>
  </si>
  <si>
    <t>19-04-2016 00:00:00</t>
  </si>
  <si>
    <t>26360771</t>
  </si>
  <si>
    <t>МУП "Жилищно-коммунальное хозяйство п. Балканы"</t>
  </si>
  <si>
    <t>7443007128</t>
  </si>
  <si>
    <t>744301001</t>
  </si>
  <si>
    <t>31255850</t>
  </si>
  <si>
    <t>МУП "Жилищно-коммунальные услуги"</t>
  </si>
  <si>
    <t>7424009384</t>
  </si>
  <si>
    <t>27685440</t>
  </si>
  <si>
    <t>МУП "Жилищно-коммунальный трест"</t>
  </si>
  <si>
    <t>7402007866</t>
  </si>
  <si>
    <t>02-04-2006 00:00:00</t>
  </si>
  <si>
    <t>31054677</t>
  </si>
  <si>
    <t>МУП "Исток"</t>
  </si>
  <si>
    <t>7402010178</t>
  </si>
  <si>
    <t>22-02-2018 00:00:00</t>
  </si>
  <si>
    <t>31255813</t>
  </si>
  <si>
    <t>МУП "Кизильское коммунальное хозяйство"</t>
  </si>
  <si>
    <t>7455033884</t>
  </si>
  <si>
    <t>31907636</t>
  </si>
  <si>
    <t>7448260340</t>
  </si>
  <si>
    <t>31498983</t>
  </si>
  <si>
    <t>МУП "Копейские системы водоснабжения и водоотведения"</t>
  </si>
  <si>
    <t>7411019057</t>
  </si>
  <si>
    <t>28464227</t>
  </si>
  <si>
    <t>МУП "Красносельское ЖКХ"</t>
  </si>
  <si>
    <t>7424024248</t>
  </si>
  <si>
    <t>15-05-2007 00:00:00</t>
  </si>
  <si>
    <t>29648104</t>
  </si>
  <si>
    <t>МУП "МПО" Водоканал</t>
  </si>
  <si>
    <t>7402013531</t>
  </si>
  <si>
    <t>09-09-2011 00:00:00</t>
  </si>
  <si>
    <t>26489471</t>
  </si>
  <si>
    <t>МУП "Маякское ЖКХ"</t>
  </si>
  <si>
    <t>7437004979</t>
  </si>
  <si>
    <t>743701001</t>
  </si>
  <si>
    <t>31456005</t>
  </si>
  <si>
    <t>МУП "Муниципальный консультационный центр"</t>
  </si>
  <si>
    <t>7417020274</t>
  </si>
  <si>
    <t>31590838</t>
  </si>
  <si>
    <t>МУП "Нагайбакское ЖКХ"</t>
  </si>
  <si>
    <t>7458004352</t>
  </si>
  <si>
    <t>30983839</t>
  </si>
  <si>
    <t>МУП "Октябрьский групповой водопровод"</t>
  </si>
  <si>
    <t>7430026243</t>
  </si>
  <si>
    <t>19-07-2016 00:00:00</t>
  </si>
  <si>
    <t>26489586</t>
  </si>
  <si>
    <t>МУП "Остроленское ЖКХ"</t>
  </si>
  <si>
    <t>7435008375</t>
  </si>
  <si>
    <t>31163447</t>
  </si>
  <si>
    <t>МУП "Петропавловское"</t>
  </si>
  <si>
    <t>7455012411</t>
  </si>
  <si>
    <t>07-07-2018 00:00:00</t>
  </si>
  <si>
    <t>30850777</t>
  </si>
  <si>
    <t>МУП "Родник"</t>
  </si>
  <si>
    <t>7455025379</t>
  </si>
  <si>
    <t>30803367</t>
  </si>
  <si>
    <t>МУП "УК ЖКХ"</t>
  </si>
  <si>
    <t>7458002556</t>
  </si>
  <si>
    <t>24-03-2016 00:00:00</t>
  </si>
  <si>
    <t>28454663</t>
  </si>
  <si>
    <t>МУП "Черниговское ЖКХ"</t>
  </si>
  <si>
    <t>7455015028</t>
  </si>
  <si>
    <t>17-10-2013 00:00:00</t>
  </si>
  <si>
    <t>31689328</t>
  </si>
  <si>
    <t>МУП Водоотведение</t>
  </si>
  <si>
    <t>7457012086</t>
  </si>
  <si>
    <t>31383525</t>
  </si>
  <si>
    <t>МУП ЖКХ "Вода"</t>
  </si>
  <si>
    <t>7415103214</t>
  </si>
  <si>
    <t>16-07-2019 00:00:00</t>
  </si>
  <si>
    <t>30841093</t>
  </si>
  <si>
    <t>МУП ЖКХ "Лазурненское"</t>
  </si>
  <si>
    <t>7430026042</t>
  </si>
  <si>
    <t>10-06-2016 00:00:00</t>
  </si>
  <si>
    <t>31660376</t>
  </si>
  <si>
    <t>МУП ЗГО "Златоустовское водоснабжение"</t>
  </si>
  <si>
    <t>7404010286</t>
  </si>
  <si>
    <t>31-03-1994 00:00:00</t>
  </si>
  <si>
    <t>27830873</t>
  </si>
  <si>
    <t>МУП КГО "Кыштымводоканал"</t>
  </si>
  <si>
    <t>7413016118</t>
  </si>
  <si>
    <t>27-06-2012 00:00:00</t>
  </si>
  <si>
    <t>31386934</t>
  </si>
  <si>
    <t>МУП КГП "РКЦ г. Карталы"</t>
  </si>
  <si>
    <t>7407008831</t>
  </si>
  <si>
    <t>30924110</t>
  </si>
  <si>
    <t>МУП Спасского сельского поселения "КомуналСервис"</t>
  </si>
  <si>
    <t>7455010453</t>
  </si>
  <si>
    <t>09-10-2012 00:00:00</t>
  </si>
  <si>
    <t>31425862</t>
  </si>
  <si>
    <t>МУП Чесменского района "МП ЖКХ"</t>
  </si>
  <si>
    <t>7458003790</t>
  </si>
  <si>
    <t>28876245</t>
  </si>
  <si>
    <t>МХО - ООО "КОММУНАЛЬЩИК"</t>
  </si>
  <si>
    <t>7458001055</t>
  </si>
  <si>
    <t>30-08-2013 00:00:00</t>
  </si>
  <si>
    <t>29648084</t>
  </si>
  <si>
    <t>Муниципальное унитарное предприятие "ВОДОКАНАЛ КАСЛИНСКОГО ГОРОДСКОГО ПОСЕЛЕНИЯ"</t>
  </si>
  <si>
    <t>7459003560</t>
  </si>
  <si>
    <t>11-02-2015 00:00:00</t>
  </si>
  <si>
    <t>28869044</t>
  </si>
  <si>
    <t>Муниципальное унитарное предприятие "Водоканал Роза"</t>
  </si>
  <si>
    <t>7430021460</t>
  </si>
  <si>
    <t>13-01-2014 00:00:00</t>
  </si>
  <si>
    <t>31775267</t>
  </si>
  <si>
    <t>Муниципальное унитарное предприятие "Удача" Карагайского сельского поселения Верхнеуральского муниципального района Челябинской области</t>
  </si>
  <si>
    <t>7455043716</t>
  </si>
  <si>
    <t>28822642</t>
  </si>
  <si>
    <t>Муниципальное унитарное предприятие жилищно-коммунального хозяйства "Гранитное" Гранитного сельского поселения</t>
  </si>
  <si>
    <t>7455016790</t>
  </si>
  <si>
    <t>19-03-2014 00:00:00</t>
  </si>
  <si>
    <t>26489513</t>
  </si>
  <si>
    <t>НП "Пансионат Тургояк"</t>
  </si>
  <si>
    <t>7415027429</t>
  </si>
  <si>
    <t>26360636</t>
  </si>
  <si>
    <t>ОАО "Комбинат "Магнезит"</t>
  </si>
  <si>
    <t>7417001747</t>
  </si>
  <si>
    <t>26489505</t>
  </si>
  <si>
    <t>ОАО "Миассводоканал"</t>
  </si>
  <si>
    <t>7415060560</t>
  </si>
  <si>
    <t>27581967</t>
  </si>
  <si>
    <t>ОАО "РЖД" (Куйбышевская железная дорога)</t>
  </si>
  <si>
    <t>631102001</t>
  </si>
  <si>
    <t>28255748</t>
  </si>
  <si>
    <t>ОАО "РЖД" Дирекция социальной сферы ЮУЖД - филиал ОАО "РЖД"</t>
  </si>
  <si>
    <t>745131028</t>
  </si>
  <si>
    <t>05-10-2006 00:00:00</t>
  </si>
  <si>
    <t>27592578</t>
  </si>
  <si>
    <t>ООО "АКВА ЖКХ"</t>
  </si>
  <si>
    <t>7407009793</t>
  </si>
  <si>
    <t>31386868</t>
  </si>
  <si>
    <t>ООО "Агрофирма Ариант"</t>
  </si>
  <si>
    <t>7424030241</t>
  </si>
  <si>
    <t>19-02-2013 00:00:00</t>
  </si>
  <si>
    <t>31749317</t>
  </si>
  <si>
    <t>ООО "Акватранзит"</t>
  </si>
  <si>
    <t>7460061911</t>
  </si>
  <si>
    <t>27230890</t>
  </si>
  <si>
    <t>ООО "БредыАгроСервис"</t>
  </si>
  <si>
    <t>7407010090</t>
  </si>
  <si>
    <t>20-03-2009 00:00:00</t>
  </si>
  <si>
    <t>30803342</t>
  </si>
  <si>
    <t>ООО "ВОДОСНАБЖЕНИЕ ПЛЮС"</t>
  </si>
  <si>
    <t>7424004330</t>
  </si>
  <si>
    <t>30-12-2015 00:00:00</t>
  </si>
  <si>
    <t>28464802</t>
  </si>
  <si>
    <t>ООО "ВОДОСНАБЖЕНИЕ"</t>
  </si>
  <si>
    <t>7424030001</t>
  </si>
  <si>
    <t>21-12-2012 00:00:00</t>
  </si>
  <si>
    <t>28464719</t>
  </si>
  <si>
    <t>ООО "Веста"</t>
  </si>
  <si>
    <t>7455013060</t>
  </si>
  <si>
    <t>10-06-2013 00:00:00</t>
  </si>
  <si>
    <t>31209482</t>
  </si>
  <si>
    <t>ООО "Вишневогорские коммунальные сети"</t>
  </si>
  <si>
    <t>7447279718</t>
  </si>
  <si>
    <t>19-10-2018 00:00:00</t>
  </si>
  <si>
    <t>26489863</t>
  </si>
  <si>
    <t>ООО "Вода"</t>
  </si>
  <si>
    <t>7420009440</t>
  </si>
  <si>
    <t>31006144</t>
  </si>
  <si>
    <t>ООО "Горводоканал"</t>
  </si>
  <si>
    <t>7417019582</t>
  </si>
  <si>
    <t>12-02-2010 00:00:00</t>
  </si>
  <si>
    <t>31660352</t>
  </si>
  <si>
    <t>ООО "Горнолыжный центр "Солнечная долина"</t>
  </si>
  <si>
    <t>7415027877</t>
  </si>
  <si>
    <t>17-12-1999 00:00:00</t>
  </si>
  <si>
    <t>26493250</t>
  </si>
  <si>
    <t>ООО "Городской очистной комплекс"</t>
  </si>
  <si>
    <t>7419005017</t>
  </si>
  <si>
    <t>30-01-2004 00:00:00</t>
  </si>
  <si>
    <t>31402797</t>
  </si>
  <si>
    <t>ООО "Дом-Сервис"</t>
  </si>
  <si>
    <t>7460022253</t>
  </si>
  <si>
    <t>24-06-2015 00:00:00</t>
  </si>
  <si>
    <t>31396723</t>
  </si>
  <si>
    <t>ООО "Донкарб Графит"</t>
  </si>
  <si>
    <t>6150058730</t>
  </si>
  <si>
    <t>19-11-2008 00:00:00</t>
  </si>
  <si>
    <t>28142600</t>
  </si>
  <si>
    <t>ООО "Е Р В"</t>
  </si>
  <si>
    <t>7430014840</t>
  </si>
  <si>
    <t>30-01-2013 00:00:00</t>
  </si>
  <si>
    <t>28087337</t>
  </si>
  <si>
    <t>ООО "Жилком"</t>
  </si>
  <si>
    <t>7443008925</t>
  </si>
  <si>
    <t>25-05-2011 00:00:00</t>
  </si>
  <si>
    <t>26489522</t>
  </si>
  <si>
    <t>7425757400</t>
  </si>
  <si>
    <t>26489995</t>
  </si>
  <si>
    <t>ООО "Златоустовский "ВОДОКАНАЛ"</t>
  </si>
  <si>
    <t>7404040139</t>
  </si>
  <si>
    <t>22-12-2004 00:00:00</t>
  </si>
  <si>
    <t>27595584</t>
  </si>
  <si>
    <t>ООО "ИБК"</t>
  </si>
  <si>
    <t>7453129206</t>
  </si>
  <si>
    <t>03-07-2006 00:00:00</t>
  </si>
  <si>
    <t>30893788</t>
  </si>
  <si>
    <t>ООО "Индустрия"</t>
  </si>
  <si>
    <t>7418018655</t>
  </si>
  <si>
    <t>27831171</t>
  </si>
  <si>
    <t>ООО "Источник"</t>
  </si>
  <si>
    <t>7407011129</t>
  </si>
  <si>
    <t>16-01-2012 00:00:00</t>
  </si>
  <si>
    <t>27767323</t>
  </si>
  <si>
    <t>ООО "КЛЗ"</t>
  </si>
  <si>
    <t>7401016314</t>
  </si>
  <si>
    <t>01-06-2012 00:00:00</t>
  </si>
  <si>
    <t>26489487</t>
  </si>
  <si>
    <t>ООО "КОНИС-1"</t>
  </si>
  <si>
    <t>7417014383</t>
  </si>
  <si>
    <t>31624819</t>
  </si>
  <si>
    <t>ООО "Катав Ивановские коммунальные сети"</t>
  </si>
  <si>
    <t>7459011225</t>
  </si>
  <si>
    <t>27506283</t>
  </si>
  <si>
    <t>ООО "Кваркено"</t>
  </si>
  <si>
    <t>5630020291</t>
  </si>
  <si>
    <t>563001001</t>
  </si>
  <si>
    <t>31775067</t>
  </si>
  <si>
    <t>ООО "Краснопольский водоканал"</t>
  </si>
  <si>
    <t>7453355653</t>
  </si>
  <si>
    <t>26497694</t>
  </si>
  <si>
    <t>ООО "Кропачевский жилищно-коммунальный сервис"</t>
  </si>
  <si>
    <t>7401013680</t>
  </si>
  <si>
    <t>02-04-2010 00:00:00</t>
  </si>
  <si>
    <t>31740814</t>
  </si>
  <si>
    <t>ООО "Кундравинское"</t>
  </si>
  <si>
    <t>7415113741</t>
  </si>
  <si>
    <t>14-03-2024 00:00:00</t>
  </si>
  <si>
    <t>31455983</t>
  </si>
  <si>
    <t>ООО "Кыштымводоканал"</t>
  </si>
  <si>
    <t>7413025144</t>
  </si>
  <si>
    <t>31503692</t>
  </si>
  <si>
    <t>ООО "Лазурит"</t>
  </si>
  <si>
    <t>7460048808</t>
  </si>
  <si>
    <t>25-05-2020 00:00:00</t>
  </si>
  <si>
    <t>30335576</t>
  </si>
  <si>
    <t>ООО "МАКС"</t>
  </si>
  <si>
    <t>7424032538</t>
  </si>
  <si>
    <t>09-09-2014 00:00:00</t>
  </si>
  <si>
    <t>31497114</t>
  </si>
  <si>
    <t>ООО "Межозерный Водоканал"</t>
  </si>
  <si>
    <t>7455036229</t>
  </si>
  <si>
    <t>26489902</t>
  </si>
  <si>
    <t>ООО "Мирненское ЖЭУ"</t>
  </si>
  <si>
    <t>7441008278</t>
  </si>
  <si>
    <t>13-10-2009 00:00:00</t>
  </si>
  <si>
    <t>28954154</t>
  </si>
  <si>
    <t>ООО "Нургуш"</t>
  </si>
  <si>
    <t>7417018860</t>
  </si>
  <si>
    <t>07-09-2009 00:00:00</t>
  </si>
  <si>
    <t>31257660</t>
  </si>
  <si>
    <t>ООО "Октябрьское ЖКХ"</t>
  </si>
  <si>
    <t>7430019180</t>
  </si>
  <si>
    <t>28009310</t>
  </si>
  <si>
    <t>ООО "Октябрьское"</t>
  </si>
  <si>
    <t>7430014375</t>
  </si>
  <si>
    <t>29-10-2012 00:00:00</t>
  </si>
  <si>
    <t>30358304</t>
  </si>
  <si>
    <t>ООО "Оранж Стил"</t>
  </si>
  <si>
    <t>7459004027</t>
  </si>
  <si>
    <t>30913072</t>
  </si>
  <si>
    <t>ООО "Парижское ЖКХ"</t>
  </si>
  <si>
    <t>7458002997</t>
  </si>
  <si>
    <t>16-02-2017 00:00:00</t>
  </si>
  <si>
    <t>28464830</t>
  </si>
  <si>
    <t>ООО "Партнер"</t>
  </si>
  <si>
    <t>7455010189</t>
  </si>
  <si>
    <t>23-10-2012 00:00:00</t>
  </si>
  <si>
    <t>31538969</t>
  </si>
  <si>
    <t>ООО "Первая коммунальная"</t>
  </si>
  <si>
    <t>7449122536</t>
  </si>
  <si>
    <t>14-10-2019 00:00:00</t>
  </si>
  <si>
    <t>31539852</t>
  </si>
  <si>
    <t>ООО "Профинжиниринг"</t>
  </si>
  <si>
    <t>7447294963</t>
  </si>
  <si>
    <t>22-05-2020 00:00:00</t>
  </si>
  <si>
    <t>31539733</t>
  </si>
  <si>
    <t>ООО "РВС"</t>
  </si>
  <si>
    <t>7455036074</t>
  </si>
  <si>
    <t>16-09-2019 00:00:00</t>
  </si>
  <si>
    <t>26489564</t>
  </si>
  <si>
    <t>ООО "Равис-птицефабрика Сосновская"</t>
  </si>
  <si>
    <t>7438016550</t>
  </si>
  <si>
    <t>31841818</t>
  </si>
  <si>
    <t>ООО "Респект"</t>
  </si>
  <si>
    <t>7460016161</t>
  </si>
  <si>
    <t>17-07-2014 00:00:00</t>
  </si>
  <si>
    <t>30909468</t>
  </si>
  <si>
    <t>ООО "Родник"</t>
  </si>
  <si>
    <t>7415095757</t>
  </si>
  <si>
    <t>26491626</t>
  </si>
  <si>
    <t>7425757488</t>
  </si>
  <si>
    <t>26-02-2010 00:00:00</t>
  </si>
  <si>
    <t>26489892</t>
  </si>
  <si>
    <t>ООО "Симский водоканал"</t>
  </si>
  <si>
    <t>7401016138</t>
  </si>
  <si>
    <t>14-06-2011 00:00:00</t>
  </si>
  <si>
    <t>28424564</t>
  </si>
  <si>
    <t>7455012877</t>
  </si>
  <si>
    <t>29-05-2013 00:00:00</t>
  </si>
  <si>
    <t>26600611</t>
  </si>
  <si>
    <t>ООО "Тайгинский горно-обогатительный комбинат"</t>
  </si>
  <si>
    <t>7447171376</t>
  </si>
  <si>
    <t>13-05-2010 00:00:00</t>
  </si>
  <si>
    <t>26769859</t>
  </si>
  <si>
    <t>ООО "Транстепло"</t>
  </si>
  <si>
    <t>7417019254</t>
  </si>
  <si>
    <t>30840161</t>
  </si>
  <si>
    <t>ООО "Троицкий Водоканал водоснабжение"</t>
  </si>
  <si>
    <t>7424007588</t>
  </si>
  <si>
    <t>09-08-2016 00:00:00</t>
  </si>
  <si>
    <t>26489318</t>
  </si>
  <si>
    <t>ООО "Управляющая компания "Андреевская-Жилищно-коммунальная система"</t>
  </si>
  <si>
    <t>7407009722</t>
  </si>
  <si>
    <t>27717821</t>
  </si>
  <si>
    <t>ООО "Управляющая компания" "Начало"</t>
  </si>
  <si>
    <t>7446059276</t>
  </si>
  <si>
    <t>26490011</t>
  </si>
  <si>
    <t>ООО "Чебаркульгорводоканал"</t>
  </si>
  <si>
    <t>7420015323</t>
  </si>
  <si>
    <t>30803245</t>
  </si>
  <si>
    <t>ООО "Чебаркульское предприятие водоснабжения"</t>
  </si>
  <si>
    <t>7415094182</t>
  </si>
  <si>
    <t>29-04-2016 00:00:00</t>
  </si>
  <si>
    <t>27598419</t>
  </si>
  <si>
    <t>ООО "Чистый родник"</t>
  </si>
  <si>
    <t>7407010630</t>
  </si>
  <si>
    <t>26489985</t>
  </si>
  <si>
    <t>ООО "Энергомонтажсервис"</t>
  </si>
  <si>
    <t>7402007633</t>
  </si>
  <si>
    <t>27565830</t>
  </si>
  <si>
    <t>7402013034</t>
  </si>
  <si>
    <t>28501628</t>
  </si>
  <si>
    <t>ООО "ЮЖУРАЛВОДОКАНАЛ"</t>
  </si>
  <si>
    <t>7453192705</t>
  </si>
  <si>
    <t>13-02-2014 00:00:00</t>
  </si>
  <si>
    <t>31698418</t>
  </si>
  <si>
    <t>ООО «Пилигрим-Сервис»</t>
  </si>
  <si>
    <t>7451074311</t>
  </si>
  <si>
    <t>20-09-2002 00:00:00</t>
  </si>
  <si>
    <t>26997101</t>
  </si>
  <si>
    <t>ООО ЖКХ "Кизильское"</t>
  </si>
  <si>
    <t>7425759100</t>
  </si>
  <si>
    <t>31455939</t>
  </si>
  <si>
    <t>ООО ЖКХ "Прогресс-М"</t>
  </si>
  <si>
    <t>7456039688</t>
  </si>
  <si>
    <t>26774353</t>
  </si>
  <si>
    <t>ООО ЖКХ "Шанс"</t>
  </si>
  <si>
    <t>7425759037</t>
  </si>
  <si>
    <t>07-04-2010 00:00:00</t>
  </si>
  <si>
    <t>26489354</t>
  </si>
  <si>
    <t>ООО ЖРСП "Старт"</t>
  </si>
  <si>
    <t>7402008612</t>
  </si>
  <si>
    <t>03-10-2006 00:00:00</t>
  </si>
  <si>
    <t>31090991</t>
  </si>
  <si>
    <t>ООО СК "Модуль-М"</t>
  </si>
  <si>
    <t>7447234562</t>
  </si>
  <si>
    <t>28176204</t>
  </si>
  <si>
    <t>ООО УК "Вертикаль+"</t>
  </si>
  <si>
    <t>7412017609</t>
  </si>
  <si>
    <t>31600015</t>
  </si>
  <si>
    <t>ООО УК "СТРОЙГАРАНТ"</t>
  </si>
  <si>
    <t>7460017648</t>
  </si>
  <si>
    <t>31641498</t>
  </si>
  <si>
    <t>ООО Управление технической эксплуатации инженерных систем</t>
  </si>
  <si>
    <t>7203503669</t>
  </si>
  <si>
    <t>28812531</t>
  </si>
  <si>
    <t>Общество с ограниченной ответственностью "ВОДОКАНАЛ"</t>
  </si>
  <si>
    <t>7413018877</t>
  </si>
  <si>
    <t>06-02-2014 00:00:00</t>
  </si>
  <si>
    <t>30386167</t>
  </si>
  <si>
    <t>Общество с ограниченной ответственностью "Водоснабжение и водоотведение"</t>
  </si>
  <si>
    <t>7424001000</t>
  </si>
  <si>
    <t>22-01-2015 00:00:00</t>
  </si>
  <si>
    <t>28960017</t>
  </si>
  <si>
    <t>Общество с ограниченной ответственностью "ЖКХ Горный"</t>
  </si>
  <si>
    <t>7455018928</t>
  </si>
  <si>
    <t>16-04-2014 00:00:00</t>
  </si>
  <si>
    <t>30344957</t>
  </si>
  <si>
    <t>Общество с ограниченной ответственностью "КОМФОРТ"</t>
  </si>
  <si>
    <t>7447248300</t>
  </si>
  <si>
    <t>06-05-2015 00:00:00</t>
  </si>
  <si>
    <t>28424556</t>
  </si>
  <si>
    <t>Общество с ограниченной ответственностью "Квартирный вопрос"</t>
  </si>
  <si>
    <t>7455014063</t>
  </si>
  <si>
    <t>23-08-2013 00:00:00</t>
  </si>
  <si>
    <t>28955261</t>
  </si>
  <si>
    <t>Общество с ограниченной ответственностью "МИНЬЯРВОДОКАНАЛ-СЕРВИС"</t>
  </si>
  <si>
    <t>7457004737</t>
  </si>
  <si>
    <t>18-11-2014 00:00:00</t>
  </si>
  <si>
    <t>30386552</t>
  </si>
  <si>
    <t>Общество с ограниченной ответственностью "Национальный парк спорта и туризма "Тургояк"</t>
  </si>
  <si>
    <t>7415088118</t>
  </si>
  <si>
    <t>28950952</t>
  </si>
  <si>
    <t>Общество с ограниченной ответственностью "Уральская водоснабжающая компания-2"</t>
  </si>
  <si>
    <t>7460017334</t>
  </si>
  <si>
    <t>19-09-2014 00:00:00</t>
  </si>
  <si>
    <t>27392204</t>
  </si>
  <si>
    <t>ПАО "Уралавтоприцеп"</t>
  </si>
  <si>
    <t>7450003445</t>
  </si>
  <si>
    <t>24-03-1999 00:00:00</t>
  </si>
  <si>
    <t>27872086</t>
  </si>
  <si>
    <t>СПК "Коелгинское" им. Шундеева И.Н.</t>
  </si>
  <si>
    <t>7430009128</t>
  </si>
  <si>
    <t>16-01-2006 00:00:00</t>
  </si>
  <si>
    <t>27716809</t>
  </si>
  <si>
    <t>СХПК "Черноборский"</t>
  </si>
  <si>
    <t>7443005473</t>
  </si>
  <si>
    <t>26-07-2002 00:00:00</t>
  </si>
  <si>
    <t>28869316</t>
  </si>
  <si>
    <t>ТОС "Новоандреевское"</t>
  </si>
  <si>
    <t>7415990140</t>
  </si>
  <si>
    <t>05-05-2012 00:00:00</t>
  </si>
  <si>
    <t>31089160</t>
  </si>
  <si>
    <t>ФГУП "РФЯЦ-ВНИИТФ им. академ. Е.И.Забабахина"</t>
  </si>
  <si>
    <t>7423000572</t>
  </si>
  <si>
    <t>26489467</t>
  </si>
  <si>
    <t>ФКУ "Тюрьма ГУФСИН по Челябинской области"</t>
  </si>
  <si>
    <t>7429010986</t>
  </si>
  <si>
    <t>27595801</t>
  </si>
  <si>
    <t>ФКУ КП-7 ГУФСИН по Челябинской области</t>
  </si>
  <si>
    <t>7415029560</t>
  </si>
  <si>
    <t>02-08-2000 00:00:00</t>
  </si>
  <si>
    <t>31538935</t>
  </si>
  <si>
    <t>АО "Единый инвестиционный центр"</t>
  </si>
  <si>
    <t>6671067773</t>
  </si>
  <si>
    <t>667101001</t>
  </si>
  <si>
    <t>20-02-2017 00:00:00</t>
  </si>
  <si>
    <t>28078040</t>
  </si>
  <si>
    <t>ЗАО Фирма "Инженерные сети"</t>
  </si>
  <si>
    <t>7447047675</t>
  </si>
  <si>
    <t>12-12-2007 00:00:00</t>
  </si>
  <si>
    <t>31773193</t>
  </si>
  <si>
    <t>МУП "Городские очистные сооружения"</t>
  </si>
  <si>
    <t>7453361992</t>
  </si>
  <si>
    <t>31564808</t>
  </si>
  <si>
    <t>ООО "Благоуст"</t>
  </si>
  <si>
    <t>7401013000</t>
  </si>
  <si>
    <t>30803353</t>
  </si>
  <si>
    <t>ООО "ВОДООТВЕДЕНИЕ ПЛЮС"</t>
  </si>
  <si>
    <t>7424004266</t>
  </si>
  <si>
    <t>26776205</t>
  </si>
  <si>
    <t>ООО "Водоотведение"</t>
  </si>
  <si>
    <t>7424024431</t>
  </si>
  <si>
    <t>30883417</t>
  </si>
  <si>
    <t>7457006780</t>
  </si>
  <si>
    <t>24-05-2016 00:00:00</t>
  </si>
  <si>
    <t>26491422</t>
  </si>
  <si>
    <t>ООО "Городские очистные сооружения"</t>
  </si>
  <si>
    <t>7401013017</t>
  </si>
  <si>
    <t>25-02-2010 00:00:00</t>
  </si>
  <si>
    <t>31627895</t>
  </si>
  <si>
    <t>ООО "Рощинский коммунальный центр"</t>
  </si>
  <si>
    <t>7460053413</t>
  </si>
  <si>
    <t>31194106</t>
  </si>
  <si>
    <t>ООО "Соколиная гора"</t>
  </si>
  <si>
    <t>7453221353</t>
  </si>
  <si>
    <t>30840208</t>
  </si>
  <si>
    <t>ООО "Троицкий Водоканал водоотведение"</t>
  </si>
  <si>
    <t>7424007690</t>
  </si>
  <si>
    <t>29-08-2016 00:00:00</t>
  </si>
  <si>
    <t>30803253</t>
  </si>
  <si>
    <t>ООО "Чебаркульское предприятие канализации"</t>
  </si>
  <si>
    <t>7415094175</t>
  </si>
  <si>
    <t>28467406</t>
  </si>
  <si>
    <t>ООО "ЭРИДА"</t>
  </si>
  <si>
    <t>7447227967</t>
  </si>
  <si>
    <t>28-06-2013 00:00:00</t>
  </si>
  <si>
    <t>30387239</t>
  </si>
  <si>
    <t>ООО УК "Кунашак Жилкомсервис"</t>
  </si>
  <si>
    <t>7438028588</t>
  </si>
  <si>
    <t>30-04-2010 00:00:00</t>
  </si>
  <si>
    <t>31050218</t>
  </si>
  <si>
    <t>АО "Втор-Ком"</t>
  </si>
  <si>
    <t>7448004057</t>
  </si>
  <si>
    <t>31746094</t>
  </si>
  <si>
    <t>ИП Емельянов В.П.</t>
  </si>
  <si>
    <t>507404637257</t>
  </si>
  <si>
    <t>31161485</t>
  </si>
  <si>
    <t>ИП Ичев В.А.</t>
  </si>
  <si>
    <t>741301831005</t>
  </si>
  <si>
    <t>31746102</t>
  </si>
  <si>
    <t>ИП Мамардашвили Б.Р.</t>
  </si>
  <si>
    <t>616306348568</t>
  </si>
  <si>
    <t>31745843</t>
  </si>
  <si>
    <t>ИП Сморгачев А.Д.</t>
  </si>
  <si>
    <t>772374421690</t>
  </si>
  <si>
    <t>31598733</t>
  </si>
  <si>
    <t>Магнитогорский филиал АО "Ситиматик"</t>
  </si>
  <si>
    <t>7725727149</t>
  </si>
  <si>
    <t>745643001</t>
  </si>
  <si>
    <t>22-06-2011 00:00:00</t>
  </si>
  <si>
    <t>26491670</t>
  </si>
  <si>
    <t>ОАО "Автотранспортное предприятие"</t>
  </si>
  <si>
    <t>7405000795</t>
  </si>
  <si>
    <t>740501001</t>
  </si>
  <si>
    <t>01-09-1993 00:00:00</t>
  </si>
  <si>
    <t>31746106</t>
  </si>
  <si>
    <t>ООО "БИЗ"</t>
  </si>
  <si>
    <t>7453335777</t>
  </si>
  <si>
    <t>30909456</t>
  </si>
  <si>
    <t>ООО "Втор-Ком-Златоуст"</t>
  </si>
  <si>
    <t>7404057076</t>
  </si>
  <si>
    <t>30909452</t>
  </si>
  <si>
    <t>ООО "Златспецтранс"</t>
  </si>
  <si>
    <t>7404038387</t>
  </si>
  <si>
    <t>27512310</t>
  </si>
  <si>
    <t>ООО "Коммунальный транспорт"</t>
  </si>
  <si>
    <t>7424025146</t>
  </si>
  <si>
    <t>25-12-2007 00:00:00</t>
  </si>
  <si>
    <t>31775175</t>
  </si>
  <si>
    <t>ООО "Комсервис"</t>
  </si>
  <si>
    <t>7453357957</t>
  </si>
  <si>
    <t>26491536</t>
  </si>
  <si>
    <t>ООО "Комтранссервис"</t>
  </si>
  <si>
    <t>7411017758</t>
  </si>
  <si>
    <t>19-03-2002 00:00:00</t>
  </si>
  <si>
    <t>31291407</t>
  </si>
  <si>
    <t>ООО "Комтранссервис+"</t>
  </si>
  <si>
    <t>7430016943</t>
  </si>
  <si>
    <t>31910513</t>
  </si>
  <si>
    <t>ООО "Полигон 774"</t>
  </si>
  <si>
    <t>7404075090</t>
  </si>
  <si>
    <t>30855543</t>
  </si>
  <si>
    <t>ООО "Полигон ТБО"</t>
  </si>
  <si>
    <t>7438030026</t>
  </si>
  <si>
    <t>31767494</t>
  </si>
  <si>
    <t>ООО "Рокада"</t>
  </si>
  <si>
    <t>7453345359</t>
  </si>
  <si>
    <t>26491430</t>
  </si>
  <si>
    <t>ООО "Спецавтоколонна"</t>
  </si>
  <si>
    <t>7404002542</t>
  </si>
  <si>
    <t>26-05-2004 00:00:00</t>
  </si>
  <si>
    <t>31150245</t>
  </si>
  <si>
    <t>ООО "Спецкомплекс"</t>
  </si>
  <si>
    <t>7444030458</t>
  </si>
  <si>
    <t>26491542</t>
  </si>
  <si>
    <t>ООО "Спецсервис"</t>
  </si>
  <si>
    <t>7413010797</t>
  </si>
  <si>
    <t>06-12-2004 00:00:00</t>
  </si>
  <si>
    <t>30985692</t>
  </si>
  <si>
    <t>ООО "Центр коммунального сервиса"</t>
  </si>
  <si>
    <t>7456027298</t>
  </si>
  <si>
    <t>741345001</t>
  </si>
  <si>
    <t>30908009</t>
  </si>
  <si>
    <t>30985696</t>
  </si>
  <si>
    <t>745845001</t>
  </si>
  <si>
    <t>31161476</t>
  </si>
  <si>
    <t>ООО "Эко-Сервис Плюс"</t>
  </si>
  <si>
    <t>7415085170</t>
  </si>
  <si>
    <t>26491554</t>
  </si>
  <si>
    <t>ООО "Эко-Сервис"</t>
  </si>
  <si>
    <t>7415042970</t>
  </si>
  <si>
    <t>24-08-2004 00:00:00</t>
  </si>
  <si>
    <t>31050240</t>
  </si>
  <si>
    <t>ООО "Экос"</t>
  </si>
  <si>
    <t>6679002760</t>
  </si>
  <si>
    <t>668501001</t>
  </si>
  <si>
    <t>31720448</t>
  </si>
  <si>
    <t>ООО «Биотест»</t>
  </si>
  <si>
    <t>7448242911</t>
  </si>
  <si>
    <t>31745561</t>
  </si>
  <si>
    <t>ООО КЛИНИНГ- СЕРВИС</t>
  </si>
  <si>
    <t>7452127460</t>
  </si>
  <si>
    <t>31717224</t>
  </si>
  <si>
    <t>ООО Комтранссервис</t>
  </si>
  <si>
    <t>31745476</t>
  </si>
  <si>
    <t>ООО МОСТАШ</t>
  </si>
  <si>
    <t>7451453380</t>
  </si>
  <si>
    <t>31745519</t>
  </si>
  <si>
    <t>ООО Сириус</t>
  </si>
  <si>
    <t>7447295244</t>
  </si>
  <si>
    <t>31746098</t>
  </si>
  <si>
    <t>ООО ЭКОВТОР</t>
  </si>
  <si>
    <t>6671088438</t>
  </si>
  <si>
    <t>31745799</t>
  </si>
  <si>
    <t>ООО ЭКОСПЕЦТРАНС</t>
  </si>
  <si>
    <t>6670471486</t>
  </si>
  <si>
    <t>31746648</t>
  </si>
  <si>
    <t>ООО Эковывоз</t>
  </si>
  <si>
    <t>6623121798</t>
  </si>
  <si>
    <t>31523527</t>
  </si>
  <si>
    <t>Общество с ограниченной ответственностью "ТОРГОВЫЙ ДОМ САНТЕК"</t>
  </si>
  <si>
    <t>7456002840</t>
  </si>
  <si>
    <t>28490905</t>
  </si>
  <si>
    <t>Челябинский региональный фонд "Экологические технологии по охране окружающей среды"</t>
  </si>
  <si>
    <t>7450026731</t>
  </si>
  <si>
    <t>12-06-2001 00:00:00</t>
  </si>
  <si>
    <t>NSRF</t>
  </si>
  <si>
    <t>MR_NAME</t>
  </si>
  <si>
    <t>OKTMO_MR_NAME</t>
  </si>
  <si>
    <t>MO_NAME</t>
  </si>
  <si>
    <t>OKTMO_NAME</t>
  </si>
  <si>
    <t>TYPE</t>
  </si>
  <si>
    <t>MR_ID</t>
  </si>
  <si>
    <t>Агаповский муниципальный округ</t>
  </si>
  <si>
    <t>75503000</t>
  </si>
  <si>
    <t>муниципальный округ</t>
  </si>
  <si>
    <t>Агаповский муниципальный район</t>
  </si>
  <si>
    <t>75603000</t>
  </si>
  <si>
    <t>муниципальный район</t>
  </si>
  <si>
    <t>Агаповское</t>
  </si>
  <si>
    <t>75603407</t>
  </si>
  <si>
    <t>сельское поселение</t>
  </si>
  <si>
    <t>Буранное</t>
  </si>
  <si>
    <t>75603411</t>
  </si>
  <si>
    <t>Желтинское</t>
  </si>
  <si>
    <t>75603422</t>
  </si>
  <si>
    <t>Магнитное</t>
  </si>
  <si>
    <t>75603433</t>
  </si>
  <si>
    <t>Наровчатское</t>
  </si>
  <si>
    <t>75603436</t>
  </si>
  <si>
    <t>Первомайское</t>
  </si>
  <si>
    <t>75603444</t>
  </si>
  <si>
    <t>Приморское</t>
  </si>
  <si>
    <t>75603455</t>
  </si>
  <si>
    <t>Светлогорское</t>
  </si>
  <si>
    <t>75603466</t>
  </si>
  <si>
    <t>Черниговское</t>
  </si>
  <si>
    <t>75603472</t>
  </si>
  <si>
    <t>Янгельское</t>
  </si>
  <si>
    <t>75603477</t>
  </si>
  <si>
    <t>Аргаяшский муниципальный округ</t>
  </si>
  <si>
    <t>75506000</t>
  </si>
  <si>
    <t>Аргаяшский муниципальный район</t>
  </si>
  <si>
    <t>75606000</t>
  </si>
  <si>
    <t>Акбашевское</t>
  </si>
  <si>
    <t>75606410</t>
  </si>
  <si>
    <t>Аргаяшское</t>
  </si>
  <si>
    <t>75606412</t>
  </si>
  <si>
    <t>Аязгуловское</t>
  </si>
  <si>
    <t>75606420</t>
  </si>
  <si>
    <t>Байрамгуловское</t>
  </si>
  <si>
    <t>75606433</t>
  </si>
  <si>
    <t>Дербишевское</t>
  </si>
  <si>
    <t>75606440</t>
  </si>
  <si>
    <t>Ишалинское</t>
  </si>
  <si>
    <t>75606445</t>
  </si>
  <si>
    <t>Камышевское</t>
  </si>
  <si>
    <t>75606450</t>
  </si>
  <si>
    <t>Кузнецкое</t>
  </si>
  <si>
    <t>75606460</t>
  </si>
  <si>
    <t>Кулуевское</t>
  </si>
  <si>
    <t>75606470</t>
  </si>
  <si>
    <t>Норкинское</t>
  </si>
  <si>
    <t>75606480</t>
  </si>
  <si>
    <t>Худайбердинское</t>
  </si>
  <si>
    <t>75606490</t>
  </si>
  <si>
    <t>Яраткуловское</t>
  </si>
  <si>
    <t>75606498</t>
  </si>
  <si>
    <t>Ашинский муниципальный округ</t>
  </si>
  <si>
    <t>75509000</t>
  </si>
  <si>
    <t>Ашинский муниципальный район</t>
  </si>
  <si>
    <t>75609000</t>
  </si>
  <si>
    <t>Биянское</t>
  </si>
  <si>
    <t>75609411</t>
  </si>
  <si>
    <t>Город Аша</t>
  </si>
  <si>
    <t>75609101</t>
  </si>
  <si>
    <t>городское поселение, в состав которого входит город</t>
  </si>
  <si>
    <t>Город Миньяр</t>
  </si>
  <si>
    <t>75609103</t>
  </si>
  <si>
    <t>Город Сим</t>
  </si>
  <si>
    <t>75609105</t>
  </si>
  <si>
    <t>Еральское</t>
  </si>
  <si>
    <t>75609422</t>
  </si>
  <si>
    <t>Илекское</t>
  </si>
  <si>
    <t>75609433</t>
  </si>
  <si>
    <t>Поселок Кропачево</t>
  </si>
  <si>
    <t>75609153</t>
  </si>
  <si>
    <t>городское поселение, в состав которого входит поселок</t>
  </si>
  <si>
    <t>Точильнинское</t>
  </si>
  <si>
    <t>75609444</t>
  </si>
  <si>
    <t>Укское</t>
  </si>
  <si>
    <t>75609477</t>
  </si>
  <si>
    <t>Брединский муниципальный округ</t>
  </si>
  <si>
    <t>75512000</t>
  </si>
  <si>
    <t>Брединский муниципальный район</t>
  </si>
  <si>
    <t>75612000</t>
  </si>
  <si>
    <t>Андреевское</t>
  </si>
  <si>
    <t>75612410</t>
  </si>
  <si>
    <t>Атамановское</t>
  </si>
  <si>
    <t>75612412</t>
  </si>
  <si>
    <t>Белокаменское</t>
  </si>
  <si>
    <t>75612420</t>
  </si>
  <si>
    <t>Боровское</t>
  </si>
  <si>
    <t>75612430</t>
  </si>
  <si>
    <t>Брединское</t>
  </si>
  <si>
    <t>75612432</t>
  </si>
  <si>
    <t>Калининское</t>
  </si>
  <si>
    <t>75612440</t>
  </si>
  <si>
    <t>Княженское</t>
  </si>
  <si>
    <t>75612450</t>
  </si>
  <si>
    <t>Комсомольское</t>
  </si>
  <si>
    <t>75612460</t>
  </si>
  <si>
    <t>Наследницкое</t>
  </si>
  <si>
    <t>75612470</t>
  </si>
  <si>
    <t>Павловское</t>
  </si>
  <si>
    <t>75612480</t>
  </si>
  <si>
    <t>Рымникское</t>
  </si>
  <si>
    <t>75612490</t>
  </si>
  <si>
    <t>Варненский муниципальный округ</t>
  </si>
  <si>
    <t>75514000</t>
  </si>
  <si>
    <t>Варненский муниципальный район</t>
  </si>
  <si>
    <t>75614000</t>
  </si>
  <si>
    <t>Алексеевское</t>
  </si>
  <si>
    <t>75614405</t>
  </si>
  <si>
    <t>Аятское</t>
  </si>
  <si>
    <t>75614410</t>
  </si>
  <si>
    <t>Бородиновское</t>
  </si>
  <si>
    <t>75614415</t>
  </si>
  <si>
    <t>Варненское</t>
  </si>
  <si>
    <t>75614420</t>
  </si>
  <si>
    <t>Казановское</t>
  </si>
  <si>
    <t>75614422</t>
  </si>
  <si>
    <t>Катенинское</t>
  </si>
  <si>
    <t>75614423</t>
  </si>
  <si>
    <t>Краснооктябрьское</t>
  </si>
  <si>
    <t>75614425</t>
  </si>
  <si>
    <t>Кулевчинское</t>
  </si>
  <si>
    <t>75614430</t>
  </si>
  <si>
    <t>60</t>
  </si>
  <si>
    <t>Лейпцигское</t>
  </si>
  <si>
    <t>75614435</t>
  </si>
  <si>
    <t>61</t>
  </si>
  <si>
    <t>Николаевское</t>
  </si>
  <si>
    <t>75614440</t>
  </si>
  <si>
    <t>62</t>
  </si>
  <si>
    <t>Новоуральское</t>
  </si>
  <si>
    <t>75614445</t>
  </si>
  <si>
    <t>63</t>
  </si>
  <si>
    <t>Покровское</t>
  </si>
  <si>
    <t>75614450</t>
  </si>
  <si>
    <t>64</t>
  </si>
  <si>
    <t>Толстинское</t>
  </si>
  <si>
    <t>75614455</t>
  </si>
  <si>
    <t>65</t>
  </si>
  <si>
    <t>Верхнеуральский муниципальный округ</t>
  </si>
  <si>
    <t>75517000</t>
  </si>
  <si>
    <t>Верхнеуральский муниципальный район</t>
  </si>
  <si>
    <t>75617000</t>
  </si>
  <si>
    <t>67</t>
  </si>
  <si>
    <t>Город Верхнеуральск</t>
  </si>
  <si>
    <t>75617101</t>
  </si>
  <si>
    <t>Карагайское</t>
  </si>
  <si>
    <t>75617422</t>
  </si>
  <si>
    <t>69</t>
  </si>
  <si>
    <t>Кирсинское</t>
  </si>
  <si>
    <t>75617433</t>
  </si>
  <si>
    <t>70</t>
  </si>
  <si>
    <t>Краснинское</t>
  </si>
  <si>
    <t>75617444</t>
  </si>
  <si>
    <t>71</t>
  </si>
  <si>
    <t>Петропавловское</t>
  </si>
  <si>
    <t>75617455</t>
  </si>
  <si>
    <t>72</t>
  </si>
  <si>
    <t>Поселок Межозерный</t>
  </si>
  <si>
    <t>75617153</t>
  </si>
  <si>
    <t>73</t>
  </si>
  <si>
    <t>Спасское</t>
  </si>
  <si>
    <t>75617466</t>
  </si>
  <si>
    <t>74</t>
  </si>
  <si>
    <t>Степное</t>
  </si>
  <si>
    <t>75617477</t>
  </si>
  <si>
    <t>75</t>
  </si>
  <si>
    <t>Сурменевское</t>
  </si>
  <si>
    <t>75617479</t>
  </si>
  <si>
    <t>76</t>
  </si>
  <si>
    <t>Форштадское</t>
  </si>
  <si>
    <t>75617488</t>
  </si>
  <si>
    <t>77</t>
  </si>
  <si>
    <t>Город Верхний Уфалей</t>
  </si>
  <si>
    <t>75706000</t>
  </si>
  <si>
    <t>городской округ</t>
  </si>
  <si>
    <t>78</t>
  </si>
  <si>
    <t>Город Златоуст</t>
  </si>
  <si>
    <t>75712000</t>
  </si>
  <si>
    <t>79</t>
  </si>
  <si>
    <t>Город Карабаш</t>
  </si>
  <si>
    <t>75715000</t>
  </si>
  <si>
    <t>80</t>
  </si>
  <si>
    <t>Город Копейск</t>
  </si>
  <si>
    <t>75728000</t>
  </si>
  <si>
    <t>81</t>
  </si>
  <si>
    <t>Город Кыштым</t>
  </si>
  <si>
    <t>75734000</t>
  </si>
  <si>
    <t>82</t>
  </si>
  <si>
    <t>Город Магнитогорск</t>
  </si>
  <si>
    <t>75738000</t>
  </si>
  <si>
    <t>83</t>
  </si>
  <si>
    <t>Город Миасс</t>
  </si>
  <si>
    <t>75742000</t>
  </si>
  <si>
    <t>84</t>
  </si>
  <si>
    <t>Город Озерск (ЗАТО)</t>
  </si>
  <si>
    <t>75743000</t>
  </si>
  <si>
    <t>85</t>
  </si>
  <si>
    <t>Город Снежинск (ЗАТО)</t>
  </si>
  <si>
    <t>75746000</t>
  </si>
  <si>
    <t>86</t>
  </si>
  <si>
    <t>Город Трехгорный (ЗАТО)</t>
  </si>
  <si>
    <t>75707000</t>
  </si>
  <si>
    <t>87</t>
  </si>
  <si>
    <t>Город Усть-Катав</t>
  </si>
  <si>
    <t>75755000</t>
  </si>
  <si>
    <t>89</t>
  </si>
  <si>
    <t>Город Чебаркуль</t>
  </si>
  <si>
    <t>75758000</t>
  </si>
  <si>
    <t>90</t>
  </si>
  <si>
    <t>Город Челябинск</t>
  </si>
  <si>
    <t>75701000</t>
  </si>
  <si>
    <t>городской округ с внутригородским делением</t>
  </si>
  <si>
    <t>91</t>
  </si>
  <si>
    <t>Калининский</t>
  </si>
  <si>
    <t>75701310</t>
  </si>
  <si>
    <t>внутригородской район</t>
  </si>
  <si>
    <t>92</t>
  </si>
  <si>
    <t>Курчатовский</t>
  </si>
  <si>
    <t>75701315</t>
  </si>
  <si>
    <t>93</t>
  </si>
  <si>
    <t>Ленинский</t>
  </si>
  <si>
    <t>75701320</t>
  </si>
  <si>
    <t>94</t>
  </si>
  <si>
    <t>Металлургический</t>
  </si>
  <si>
    <t>75701330</t>
  </si>
  <si>
    <t>95</t>
  </si>
  <si>
    <t>Советский</t>
  </si>
  <si>
    <t>75701370</t>
  </si>
  <si>
    <t>96</t>
  </si>
  <si>
    <t>Тракторозаводский</t>
  </si>
  <si>
    <t>75701380</t>
  </si>
  <si>
    <t>97</t>
  </si>
  <si>
    <t>Центральный</t>
  </si>
  <si>
    <t>75701390</t>
  </si>
  <si>
    <t>98</t>
  </si>
  <si>
    <t>Город Южноуральск</t>
  </si>
  <si>
    <t>75764000</t>
  </si>
  <si>
    <t>99</t>
  </si>
  <si>
    <t>Еманжелинский муниципальный округ</t>
  </si>
  <si>
    <t>75519000</t>
  </si>
  <si>
    <t>100</t>
  </si>
  <si>
    <t>Еманжелинский муниципальный район</t>
  </si>
  <si>
    <t>75619000</t>
  </si>
  <si>
    <t>Город Еманжелинск</t>
  </si>
  <si>
    <t>75619101</t>
  </si>
  <si>
    <t>101</t>
  </si>
  <si>
    <t>102</t>
  </si>
  <si>
    <t>Поселок Зауральский</t>
  </si>
  <si>
    <t>75619152</t>
  </si>
  <si>
    <t>103</t>
  </si>
  <si>
    <t>Поселок Красногорский</t>
  </si>
  <si>
    <t>75619154</t>
  </si>
  <si>
    <t>104</t>
  </si>
  <si>
    <t>Еткульский муниципальный округ</t>
  </si>
  <si>
    <t>75520000</t>
  </si>
  <si>
    <t>105</t>
  </si>
  <si>
    <t>Еткульский муниципальный район</t>
  </si>
  <si>
    <t>75620000</t>
  </si>
  <si>
    <t>Бектышское</t>
  </si>
  <si>
    <t>75620408</t>
  </si>
  <si>
    <t>106</t>
  </si>
  <si>
    <t>Белоносовское</t>
  </si>
  <si>
    <t>75620410</t>
  </si>
  <si>
    <t>107</t>
  </si>
  <si>
    <t>Белоусовское</t>
  </si>
  <si>
    <t>75620412</t>
  </si>
  <si>
    <t>108</t>
  </si>
  <si>
    <t>Еманжелинское</t>
  </si>
  <si>
    <t>75620420</t>
  </si>
  <si>
    <t>109</t>
  </si>
  <si>
    <t>110</t>
  </si>
  <si>
    <t>Еткульское</t>
  </si>
  <si>
    <t>75620430</t>
  </si>
  <si>
    <t>111</t>
  </si>
  <si>
    <t>Каратабанское</t>
  </si>
  <si>
    <t>75620440</t>
  </si>
  <si>
    <t>112</t>
  </si>
  <si>
    <t>Коелгинское</t>
  </si>
  <si>
    <t>75620450</t>
  </si>
  <si>
    <t>113</t>
  </si>
  <si>
    <t>Лебедевское</t>
  </si>
  <si>
    <t>75620460</t>
  </si>
  <si>
    <t>114</t>
  </si>
  <si>
    <t>Новобатуринское</t>
  </si>
  <si>
    <t>75620465</t>
  </si>
  <si>
    <t>115</t>
  </si>
  <si>
    <t>Печенкинское</t>
  </si>
  <si>
    <t>75620470</t>
  </si>
  <si>
    <t>116</t>
  </si>
  <si>
    <t>Пискловское</t>
  </si>
  <si>
    <t>75620480</t>
  </si>
  <si>
    <t>117</t>
  </si>
  <si>
    <t>Селезянское</t>
  </si>
  <si>
    <t>75620490</t>
  </si>
  <si>
    <t>118</t>
  </si>
  <si>
    <t>Карталинский муниципальный округ</t>
  </si>
  <si>
    <t>75523000</t>
  </si>
  <si>
    <t>119</t>
  </si>
  <si>
    <t>Карталинский муниципальный район</t>
  </si>
  <si>
    <t>75623000</t>
  </si>
  <si>
    <t>Анненское</t>
  </si>
  <si>
    <t>75623405</t>
  </si>
  <si>
    <t>120</t>
  </si>
  <si>
    <t>Варшавское</t>
  </si>
  <si>
    <t>75623410</t>
  </si>
  <si>
    <t>121</t>
  </si>
  <si>
    <t>Великопетровское</t>
  </si>
  <si>
    <t>75623415</t>
  </si>
  <si>
    <t>122</t>
  </si>
  <si>
    <t>Город Карталы</t>
  </si>
  <si>
    <t>75623101</t>
  </si>
  <si>
    <t>123</t>
  </si>
  <si>
    <t>Еленинское</t>
  </si>
  <si>
    <t>75623420</t>
  </si>
  <si>
    <t>124</t>
  </si>
  <si>
    <t>125</t>
  </si>
  <si>
    <t>Мичуринское</t>
  </si>
  <si>
    <t>75623425</t>
  </si>
  <si>
    <t>126</t>
  </si>
  <si>
    <t>Неплюевское</t>
  </si>
  <si>
    <t>75623428</t>
  </si>
  <si>
    <t>127</t>
  </si>
  <si>
    <t>Полтавское</t>
  </si>
  <si>
    <t>75623435</t>
  </si>
  <si>
    <t>128</t>
  </si>
  <si>
    <t>Снежненское</t>
  </si>
  <si>
    <t>75623440</t>
  </si>
  <si>
    <t>129</t>
  </si>
  <si>
    <t>Сухореченское</t>
  </si>
  <si>
    <t>75623445</t>
  </si>
  <si>
    <t>130</t>
  </si>
  <si>
    <t>Южно-Степное</t>
  </si>
  <si>
    <t>75623450</t>
  </si>
  <si>
    <t>131</t>
  </si>
  <si>
    <t>Каслинский муниципальный округ</t>
  </si>
  <si>
    <t>75526000</t>
  </si>
  <si>
    <t>132</t>
  </si>
  <si>
    <t>Каслинский муниципальный район</t>
  </si>
  <si>
    <t>75626000</t>
  </si>
  <si>
    <t>Багарякское</t>
  </si>
  <si>
    <t>75626405</t>
  </si>
  <si>
    <t>133</t>
  </si>
  <si>
    <t>Береговое</t>
  </si>
  <si>
    <t>75626410</t>
  </si>
  <si>
    <t>134</t>
  </si>
  <si>
    <t>Булзинское</t>
  </si>
  <si>
    <t>75626415</t>
  </si>
  <si>
    <t>135</t>
  </si>
  <si>
    <t>Воздвиженское сельское поселение</t>
  </si>
  <si>
    <t>75626420</t>
  </si>
  <si>
    <t>136</t>
  </si>
  <si>
    <t>Город Касли</t>
  </si>
  <si>
    <t>75626101</t>
  </si>
  <si>
    <t>137</t>
  </si>
  <si>
    <t>Григорьевское сельское поселение</t>
  </si>
  <si>
    <t>75626425</t>
  </si>
  <si>
    <t>138</t>
  </si>
  <si>
    <t>139</t>
  </si>
  <si>
    <t>Маукское</t>
  </si>
  <si>
    <t>75626430</t>
  </si>
  <si>
    <t>140</t>
  </si>
  <si>
    <t>Огневское</t>
  </si>
  <si>
    <t>75626435</t>
  </si>
  <si>
    <t>141</t>
  </si>
  <si>
    <t>Поселок Вишневогорск</t>
  </si>
  <si>
    <t>75626153</t>
  </si>
  <si>
    <t>142</t>
  </si>
  <si>
    <t>Тюбукское</t>
  </si>
  <si>
    <t>75626440</t>
  </si>
  <si>
    <t>143</t>
  </si>
  <si>
    <t>Шабуровское</t>
  </si>
  <si>
    <t>75626445</t>
  </si>
  <si>
    <t>144</t>
  </si>
  <si>
    <t>Катав-Ивановский муниципальный округ</t>
  </si>
  <si>
    <t>75529000</t>
  </si>
  <si>
    <t>145</t>
  </si>
  <si>
    <t>Катав-Ивановский муниципальный район</t>
  </si>
  <si>
    <t>75629000</t>
  </si>
  <si>
    <t>Бедярышское</t>
  </si>
  <si>
    <t>75629411</t>
  </si>
  <si>
    <t>146</t>
  </si>
  <si>
    <t>Верх-Катавское</t>
  </si>
  <si>
    <t>75629422</t>
  </si>
  <si>
    <t>147</t>
  </si>
  <si>
    <t>Город Катав-Ивановск</t>
  </si>
  <si>
    <t>75629101</t>
  </si>
  <si>
    <t>148</t>
  </si>
  <si>
    <t>Город Юрюзань</t>
  </si>
  <si>
    <t>75629116</t>
  </si>
  <si>
    <t>149</t>
  </si>
  <si>
    <t>150</t>
  </si>
  <si>
    <t>Лесное</t>
  </si>
  <si>
    <t>75629430</t>
  </si>
  <si>
    <t>151</t>
  </si>
  <si>
    <t>Месединское</t>
  </si>
  <si>
    <t>75629433</t>
  </si>
  <si>
    <t>152</t>
  </si>
  <si>
    <t>Орловское</t>
  </si>
  <si>
    <t>75629451</t>
  </si>
  <si>
    <t>153</t>
  </si>
  <si>
    <t>Серпиевское</t>
  </si>
  <si>
    <t>75629455</t>
  </si>
  <si>
    <t>154</t>
  </si>
  <si>
    <t>Тюлюкское</t>
  </si>
  <si>
    <t>75629477</t>
  </si>
  <si>
    <t>155</t>
  </si>
  <si>
    <t>Кизильский муниципальный округ</t>
  </si>
  <si>
    <t>75532000</t>
  </si>
  <si>
    <t>156</t>
  </si>
  <si>
    <t>Кизильский муниципальный район</t>
  </si>
  <si>
    <t>75632000</t>
  </si>
  <si>
    <t>Богдановское</t>
  </si>
  <si>
    <t>75632410</t>
  </si>
  <si>
    <t>157</t>
  </si>
  <si>
    <t>Гранитное</t>
  </si>
  <si>
    <t>75632420</t>
  </si>
  <si>
    <t>158</t>
  </si>
  <si>
    <t>Зингейское</t>
  </si>
  <si>
    <t>75632430</t>
  </si>
  <si>
    <t>159</t>
  </si>
  <si>
    <t>Измайловское</t>
  </si>
  <si>
    <t>75632440</t>
  </si>
  <si>
    <t>160</t>
  </si>
  <si>
    <t>Карабулакское</t>
  </si>
  <si>
    <t>75632443</t>
  </si>
  <si>
    <t>161</t>
  </si>
  <si>
    <t>Кацбахское</t>
  </si>
  <si>
    <t>75632446</t>
  </si>
  <si>
    <t>162</t>
  </si>
  <si>
    <t>163</t>
  </si>
  <si>
    <t>Кизильское</t>
  </si>
  <si>
    <t>75632450</t>
  </si>
  <si>
    <t>164</t>
  </si>
  <si>
    <t>Новоершовское</t>
  </si>
  <si>
    <t>75632456</t>
  </si>
  <si>
    <t>165</t>
  </si>
  <si>
    <t>Новопокровское</t>
  </si>
  <si>
    <t>75632458</t>
  </si>
  <si>
    <t>166</t>
  </si>
  <si>
    <t>Обручевское</t>
  </si>
  <si>
    <t>75632460</t>
  </si>
  <si>
    <t>167</t>
  </si>
  <si>
    <t>Полоцкое</t>
  </si>
  <si>
    <t>75632470</t>
  </si>
  <si>
    <t>168</t>
  </si>
  <si>
    <t>Путь Октября</t>
  </si>
  <si>
    <t>75632480</t>
  </si>
  <si>
    <t>169</t>
  </si>
  <si>
    <t>Сыртинское</t>
  </si>
  <si>
    <t>75632490</t>
  </si>
  <si>
    <t>170</t>
  </si>
  <si>
    <t>Уральское</t>
  </si>
  <si>
    <t>75632493</t>
  </si>
  <si>
    <t>171</t>
  </si>
  <si>
    <t>Коркинский муниципальный округ</t>
  </si>
  <si>
    <t>75533000</t>
  </si>
  <si>
    <t>172</t>
  </si>
  <si>
    <t>Красноармейский муниципальный округ</t>
  </si>
  <si>
    <t>75534000</t>
  </si>
  <si>
    <t>173</t>
  </si>
  <si>
    <t>Красноармейский муниципальный район</t>
  </si>
  <si>
    <t>75634000</t>
  </si>
  <si>
    <t>Алабугское</t>
  </si>
  <si>
    <t>75634405</t>
  </si>
  <si>
    <t>174</t>
  </si>
  <si>
    <t>Баландинское</t>
  </si>
  <si>
    <t>75634408</t>
  </si>
  <si>
    <t>175</t>
  </si>
  <si>
    <t>Березовское</t>
  </si>
  <si>
    <t>75634410</t>
  </si>
  <si>
    <t>176</t>
  </si>
  <si>
    <t>Бродокалмакское</t>
  </si>
  <si>
    <t>75634415</t>
  </si>
  <si>
    <t>177</t>
  </si>
  <si>
    <t>Дубровское</t>
  </si>
  <si>
    <t>75634417</t>
  </si>
  <si>
    <t>178</t>
  </si>
  <si>
    <t>Канашевское</t>
  </si>
  <si>
    <t>75634420</t>
  </si>
  <si>
    <t>179</t>
  </si>
  <si>
    <t>Козыревское</t>
  </si>
  <si>
    <t>75634425</t>
  </si>
  <si>
    <t>180</t>
  </si>
  <si>
    <t>181</t>
  </si>
  <si>
    <t>Лазурненское</t>
  </si>
  <si>
    <t>75634430</t>
  </si>
  <si>
    <t>182</t>
  </si>
  <si>
    <t>Луговское</t>
  </si>
  <si>
    <t>75634435</t>
  </si>
  <si>
    <t>183</t>
  </si>
  <si>
    <t>Миасское</t>
  </si>
  <si>
    <t>75634440</t>
  </si>
  <si>
    <t>184</t>
  </si>
  <si>
    <t>Озерное</t>
  </si>
  <si>
    <t>75634445</t>
  </si>
  <si>
    <t>185</t>
  </si>
  <si>
    <t>Русско-Теченское</t>
  </si>
  <si>
    <t>75634450</t>
  </si>
  <si>
    <t>186</t>
  </si>
  <si>
    <t>Сугоякское</t>
  </si>
  <si>
    <t>75634455</t>
  </si>
  <si>
    <t>187</t>
  </si>
  <si>
    <t>Теренкульское</t>
  </si>
  <si>
    <t>75634457</t>
  </si>
  <si>
    <t>188</t>
  </si>
  <si>
    <t>Шумовское</t>
  </si>
  <si>
    <t>75634460</t>
  </si>
  <si>
    <t>189</t>
  </si>
  <si>
    <t>Кунашакский муниципальный округ</t>
  </si>
  <si>
    <t>75536000</t>
  </si>
  <si>
    <t>190</t>
  </si>
  <si>
    <t>Кунашакский муниципальный район</t>
  </si>
  <si>
    <t>75636000</t>
  </si>
  <si>
    <t>Ашировское</t>
  </si>
  <si>
    <t>75636410</t>
  </si>
  <si>
    <t>191</t>
  </si>
  <si>
    <t>Буринское</t>
  </si>
  <si>
    <t>75636420</t>
  </si>
  <si>
    <t>192</t>
  </si>
  <si>
    <t>193</t>
  </si>
  <si>
    <t>Кунашакское</t>
  </si>
  <si>
    <t>75636430</t>
  </si>
  <si>
    <t>194</t>
  </si>
  <si>
    <t>Куяшское</t>
  </si>
  <si>
    <t>75636440</t>
  </si>
  <si>
    <t>195</t>
  </si>
  <si>
    <t>Муслюмовское</t>
  </si>
  <si>
    <t>75636450</t>
  </si>
  <si>
    <t>196</t>
  </si>
  <si>
    <t>Саринское</t>
  </si>
  <si>
    <t>75636460</t>
  </si>
  <si>
    <t>197</t>
  </si>
  <si>
    <t>Урукульское</t>
  </si>
  <si>
    <t>75636470</t>
  </si>
  <si>
    <t>198</t>
  </si>
  <si>
    <t>Усть-Багарякское</t>
  </si>
  <si>
    <t>75636480</t>
  </si>
  <si>
    <t>199</t>
  </si>
  <si>
    <t>Халитовское</t>
  </si>
  <si>
    <t>75636490</t>
  </si>
  <si>
    <t>200</t>
  </si>
  <si>
    <t>Кусинский муниципальный округ</t>
  </si>
  <si>
    <t>75538000</t>
  </si>
  <si>
    <t>201</t>
  </si>
  <si>
    <t>Кусинский муниципальный район</t>
  </si>
  <si>
    <t>75638000</t>
  </si>
  <si>
    <t>Город Куса</t>
  </si>
  <si>
    <t>75638101</t>
  </si>
  <si>
    <t>202</t>
  </si>
  <si>
    <t>Злоказавское</t>
  </si>
  <si>
    <t>75638411</t>
  </si>
  <si>
    <t>203</t>
  </si>
  <si>
    <t>204</t>
  </si>
  <si>
    <t>Медведевское</t>
  </si>
  <si>
    <t>75638422</t>
  </si>
  <si>
    <t>205</t>
  </si>
  <si>
    <t>75638433</t>
  </si>
  <si>
    <t>206</t>
  </si>
  <si>
    <t>Поселок Магнитка</t>
  </si>
  <si>
    <t>75638153</t>
  </si>
  <si>
    <t>207</t>
  </si>
  <si>
    <t>Локомотивный</t>
  </si>
  <si>
    <t>75759000</t>
  </si>
  <si>
    <t>208</t>
  </si>
  <si>
    <t>Нагайбакский муниципальный округ</t>
  </si>
  <si>
    <t>75542000</t>
  </si>
  <si>
    <t>209</t>
  </si>
  <si>
    <t>Нагайбакский муниципальный район</t>
  </si>
  <si>
    <t>75642000</t>
  </si>
  <si>
    <t>Арсинское</t>
  </si>
  <si>
    <t>75642410</t>
  </si>
  <si>
    <t>210</t>
  </si>
  <si>
    <t>Балканское</t>
  </si>
  <si>
    <t>75642420</t>
  </si>
  <si>
    <t>211</t>
  </si>
  <si>
    <t>Кассельское</t>
  </si>
  <si>
    <t>75642430</t>
  </si>
  <si>
    <t>212</t>
  </si>
  <si>
    <t>Куликовское</t>
  </si>
  <si>
    <t>75642440</t>
  </si>
  <si>
    <t>213</t>
  </si>
  <si>
    <t>214</t>
  </si>
  <si>
    <t>Нагайбакское</t>
  </si>
  <si>
    <t>75642450</t>
  </si>
  <si>
    <t>215</t>
  </si>
  <si>
    <t>Остроленское</t>
  </si>
  <si>
    <t>75642460</t>
  </si>
  <si>
    <t>216</t>
  </si>
  <si>
    <t>Парижское</t>
  </si>
  <si>
    <t>75642470</t>
  </si>
  <si>
    <t>217</t>
  </si>
  <si>
    <t>Переселенческое</t>
  </si>
  <si>
    <t>75642480</t>
  </si>
  <si>
    <t>218</t>
  </si>
  <si>
    <t>Поселок Южный</t>
  </si>
  <si>
    <t>75642154</t>
  </si>
  <si>
    <t>219</t>
  </si>
  <si>
    <t>Фершампенуазское</t>
  </si>
  <si>
    <t>75642490</t>
  </si>
  <si>
    <t>220</t>
  </si>
  <si>
    <t>Нязепетровский муниципальный округ</t>
  </si>
  <si>
    <t>75544000</t>
  </si>
  <si>
    <t>221</t>
  </si>
  <si>
    <t>Нязепетровский муниципальный район</t>
  </si>
  <si>
    <t>75644000</t>
  </si>
  <si>
    <t>Город Нязепетровск</t>
  </si>
  <si>
    <t>75644101</t>
  </si>
  <si>
    <t>222</t>
  </si>
  <si>
    <t>Гривенское</t>
  </si>
  <si>
    <t>75644411</t>
  </si>
  <si>
    <t>223</t>
  </si>
  <si>
    <t>Кургинское</t>
  </si>
  <si>
    <t>75644422</t>
  </si>
  <si>
    <t>224</t>
  </si>
  <si>
    <t>225</t>
  </si>
  <si>
    <t>Ункурдинское</t>
  </si>
  <si>
    <t>75644433</t>
  </si>
  <si>
    <t>226</t>
  </si>
  <si>
    <t>Шемахинское</t>
  </si>
  <si>
    <t>75644444</t>
  </si>
  <si>
    <t>227</t>
  </si>
  <si>
    <t>Октябрьский муниципальный округ</t>
  </si>
  <si>
    <t>75547000</t>
  </si>
  <si>
    <t>228</t>
  </si>
  <si>
    <t>Октябрьский муниципальный район</t>
  </si>
  <si>
    <t>75647000</t>
  </si>
  <si>
    <t>Боровое</t>
  </si>
  <si>
    <t>75647405</t>
  </si>
  <si>
    <t>229</t>
  </si>
  <si>
    <t>Каракульское</t>
  </si>
  <si>
    <t>75647410</t>
  </si>
  <si>
    <t>230</t>
  </si>
  <si>
    <t>Кочердыкское</t>
  </si>
  <si>
    <t>75647415</t>
  </si>
  <si>
    <t>231</t>
  </si>
  <si>
    <t>Крутоярское</t>
  </si>
  <si>
    <t>75647420</t>
  </si>
  <si>
    <t>232</t>
  </si>
  <si>
    <t>Лысковское</t>
  </si>
  <si>
    <t>75647425</t>
  </si>
  <si>
    <t>233</t>
  </si>
  <si>
    <t>Маякское</t>
  </si>
  <si>
    <t>75647430</t>
  </si>
  <si>
    <t>234</t>
  </si>
  <si>
    <t>Мяконькское</t>
  </si>
  <si>
    <t>75647435</t>
  </si>
  <si>
    <t>235</t>
  </si>
  <si>
    <t>Никольское</t>
  </si>
  <si>
    <t>75647440</t>
  </si>
  <si>
    <t>236</t>
  </si>
  <si>
    <t>237</t>
  </si>
  <si>
    <t>Октябрьское</t>
  </si>
  <si>
    <t>75647445</t>
  </si>
  <si>
    <t>238</t>
  </si>
  <si>
    <t>Подовинное</t>
  </si>
  <si>
    <t>75647450</t>
  </si>
  <si>
    <t>239</t>
  </si>
  <si>
    <t>Свободненское</t>
  </si>
  <si>
    <t>75647455</t>
  </si>
  <si>
    <t>240</t>
  </si>
  <si>
    <t>Уйско-Чебаркульское</t>
  </si>
  <si>
    <t>75647460</t>
  </si>
  <si>
    <t>241</t>
  </si>
  <si>
    <t>Чудиновское</t>
  </si>
  <si>
    <t>75647465</t>
  </si>
  <si>
    <t>242</t>
  </si>
  <si>
    <t>Пластовский муниципальный округ</t>
  </si>
  <si>
    <t>75548000</t>
  </si>
  <si>
    <t>243</t>
  </si>
  <si>
    <t>Пластовский муниципальный район</t>
  </si>
  <si>
    <t>75648000</t>
  </si>
  <si>
    <t>Борисовское</t>
  </si>
  <si>
    <t>75648403</t>
  </si>
  <si>
    <t>244</t>
  </si>
  <si>
    <t>Город Пласт</t>
  </si>
  <si>
    <t>75648101</t>
  </si>
  <si>
    <t>245</t>
  </si>
  <si>
    <t>Демаринское</t>
  </si>
  <si>
    <t>75648406</t>
  </si>
  <si>
    <t>246</t>
  </si>
  <si>
    <t>Кочкарское</t>
  </si>
  <si>
    <t>75648409</t>
  </si>
  <si>
    <t>247</t>
  </si>
  <si>
    <t>248</t>
  </si>
  <si>
    <t>Степнинское</t>
  </si>
  <si>
    <t>75648420</t>
  </si>
  <si>
    <t>249</t>
  </si>
  <si>
    <t>Саткинский муниципальный округ</t>
  </si>
  <si>
    <t>75549000</t>
  </si>
  <si>
    <t>250</t>
  </si>
  <si>
    <t>Саткинский муниципальный район</t>
  </si>
  <si>
    <t>75649000</t>
  </si>
  <si>
    <t>Айлинское</t>
  </si>
  <si>
    <t>75649411</t>
  </si>
  <si>
    <t>251</t>
  </si>
  <si>
    <t>Город Бакал</t>
  </si>
  <si>
    <t>75649103</t>
  </si>
  <si>
    <t>252</t>
  </si>
  <si>
    <t>Город Сатка</t>
  </si>
  <si>
    <t>75649101</t>
  </si>
  <si>
    <t>253</t>
  </si>
  <si>
    <t>Поселок Бердяуш</t>
  </si>
  <si>
    <t>75649153</t>
  </si>
  <si>
    <t>254</t>
  </si>
  <si>
    <t>Поселок Межевой</t>
  </si>
  <si>
    <t>75649158</t>
  </si>
  <si>
    <t>255</t>
  </si>
  <si>
    <t>Поселок Сулея</t>
  </si>
  <si>
    <t>75649162</t>
  </si>
  <si>
    <t>256</t>
  </si>
  <si>
    <t>Романовское сельское поселение</t>
  </si>
  <si>
    <t>75649433</t>
  </si>
  <si>
    <t>257</t>
  </si>
  <si>
    <t>258</t>
  </si>
  <si>
    <t>Сосновский муниципальный округ</t>
  </si>
  <si>
    <t>75552000</t>
  </si>
  <si>
    <t>259</t>
  </si>
  <si>
    <t>Сосновский муниципальный район</t>
  </si>
  <si>
    <t>75652000</t>
  </si>
  <si>
    <t>Алишевское</t>
  </si>
  <si>
    <t>75652405</t>
  </si>
  <si>
    <t>260</t>
  </si>
  <si>
    <t>Архангельское</t>
  </si>
  <si>
    <t>75652406</t>
  </si>
  <si>
    <t>261</t>
  </si>
  <si>
    <t>Вознесенское</t>
  </si>
  <si>
    <t>75652408</t>
  </si>
  <si>
    <t>262</t>
  </si>
  <si>
    <t>Долгодеревенское</t>
  </si>
  <si>
    <t>75652410</t>
  </si>
  <si>
    <t>263</t>
  </si>
  <si>
    <t>Есаульское</t>
  </si>
  <si>
    <t>75652415</t>
  </si>
  <si>
    <t>264</t>
  </si>
  <si>
    <t>Краснопольское</t>
  </si>
  <si>
    <t>75652420</t>
  </si>
  <si>
    <t>265</t>
  </si>
  <si>
    <t>Кременкульское</t>
  </si>
  <si>
    <t>75652425</t>
  </si>
  <si>
    <t>266</t>
  </si>
  <si>
    <t>Мирненское</t>
  </si>
  <si>
    <t>75652430</t>
  </si>
  <si>
    <t>267</t>
  </si>
  <si>
    <t>Новый Кременкуль</t>
  </si>
  <si>
    <t>75652432</t>
  </si>
  <si>
    <t>268</t>
  </si>
  <si>
    <t>Полетаевское</t>
  </si>
  <si>
    <t>75652434</t>
  </si>
  <si>
    <t>269</t>
  </si>
  <si>
    <t>Рощинское</t>
  </si>
  <si>
    <t>75652435</t>
  </si>
  <si>
    <t>270</t>
  </si>
  <si>
    <t>Саккуловское</t>
  </si>
  <si>
    <t>75652440</t>
  </si>
  <si>
    <t>271</t>
  </si>
  <si>
    <t>Саргазинское</t>
  </si>
  <si>
    <t>75652445</t>
  </si>
  <si>
    <t>272</t>
  </si>
  <si>
    <t>Солнечное</t>
  </si>
  <si>
    <t>75652450</t>
  </si>
  <si>
    <t>273</t>
  </si>
  <si>
    <t>274</t>
  </si>
  <si>
    <t>Теченское</t>
  </si>
  <si>
    <t>75652452</t>
  </si>
  <si>
    <t>275</t>
  </si>
  <si>
    <t>Томинское</t>
  </si>
  <si>
    <t>75652455</t>
  </si>
  <si>
    <t>276</t>
  </si>
  <si>
    <t>Троицкий муниципальный округ</t>
  </si>
  <si>
    <t>75554000</t>
  </si>
  <si>
    <t>277</t>
  </si>
  <si>
    <t>Троицкий муниципальный район</t>
  </si>
  <si>
    <t>75654000</t>
  </si>
  <si>
    <t>Белозерское</t>
  </si>
  <si>
    <t>75654405</t>
  </si>
  <si>
    <t>278</t>
  </si>
  <si>
    <t>Бобровское</t>
  </si>
  <si>
    <t>75654410</t>
  </si>
  <si>
    <t>279</t>
  </si>
  <si>
    <t>Дробышевское</t>
  </si>
  <si>
    <t>75654415</t>
  </si>
  <si>
    <t>280</t>
  </si>
  <si>
    <t>Карсинское</t>
  </si>
  <si>
    <t>75654422</t>
  </si>
  <si>
    <t>281</t>
  </si>
  <si>
    <t>Ключевское</t>
  </si>
  <si>
    <t>75654425</t>
  </si>
  <si>
    <t>282</t>
  </si>
  <si>
    <t>Клястицкое</t>
  </si>
  <si>
    <t>75654430</t>
  </si>
  <si>
    <t>283</t>
  </si>
  <si>
    <t>Кособродское</t>
  </si>
  <si>
    <t>75654435</t>
  </si>
  <si>
    <t>284</t>
  </si>
  <si>
    <t>Нижнесанарское</t>
  </si>
  <si>
    <t>75654440</t>
  </si>
  <si>
    <t>285</t>
  </si>
  <si>
    <t>Новомирское</t>
  </si>
  <si>
    <t>75654443</t>
  </si>
  <si>
    <t>286</t>
  </si>
  <si>
    <t>Песчанское</t>
  </si>
  <si>
    <t>75654445</t>
  </si>
  <si>
    <t>287</t>
  </si>
  <si>
    <t>Родниковское</t>
  </si>
  <si>
    <t>75654450</t>
  </si>
  <si>
    <t>288</t>
  </si>
  <si>
    <t>289</t>
  </si>
  <si>
    <t>Троицко-Совхозное</t>
  </si>
  <si>
    <t>75654460</t>
  </si>
  <si>
    <t>290</t>
  </si>
  <si>
    <t>Шантаринское</t>
  </si>
  <si>
    <t>75654463</t>
  </si>
  <si>
    <t>291</t>
  </si>
  <si>
    <t>Яснополянское</t>
  </si>
  <si>
    <t>75654465</t>
  </si>
  <si>
    <t>292</t>
  </si>
  <si>
    <t>Увельский муниципальный округ</t>
  </si>
  <si>
    <t>75555000</t>
  </si>
  <si>
    <t>293</t>
  </si>
  <si>
    <t>Увельский муниципальный район</t>
  </si>
  <si>
    <t>75655000</t>
  </si>
  <si>
    <t>Каменское</t>
  </si>
  <si>
    <t>75655411</t>
  </si>
  <si>
    <t>294</t>
  </si>
  <si>
    <t>Кичигинское</t>
  </si>
  <si>
    <t>75655422</t>
  </si>
  <si>
    <t>295</t>
  </si>
  <si>
    <t>Красносельское</t>
  </si>
  <si>
    <t>75655433</t>
  </si>
  <si>
    <t>296</t>
  </si>
  <si>
    <t>Мордвиновское</t>
  </si>
  <si>
    <t>75655438</t>
  </si>
  <si>
    <t>297</t>
  </si>
  <si>
    <t>Петровское</t>
  </si>
  <si>
    <t>75655444</t>
  </si>
  <si>
    <t>298</t>
  </si>
  <si>
    <t>Половинское</t>
  </si>
  <si>
    <t>75655455</t>
  </si>
  <si>
    <t>299</t>
  </si>
  <si>
    <t>Рождественское</t>
  </si>
  <si>
    <t>75655466</t>
  </si>
  <si>
    <t>300</t>
  </si>
  <si>
    <t>301</t>
  </si>
  <si>
    <t>Увельское</t>
  </si>
  <si>
    <t>75655472</t>
  </si>
  <si>
    <t>302</t>
  </si>
  <si>
    <t>Хомутининское</t>
  </si>
  <si>
    <t>75655477</t>
  </si>
  <si>
    <t>303</t>
  </si>
  <si>
    <t>Хуторское</t>
  </si>
  <si>
    <t>75655488</t>
  </si>
  <si>
    <t>304</t>
  </si>
  <si>
    <t>Уйский муниципальный округ</t>
  </si>
  <si>
    <t>75556000</t>
  </si>
  <si>
    <t>305</t>
  </si>
  <si>
    <t>Уйский муниципальный район</t>
  </si>
  <si>
    <t>75656000</t>
  </si>
  <si>
    <t>Аминевское</t>
  </si>
  <si>
    <t>75656411</t>
  </si>
  <si>
    <t>306</t>
  </si>
  <si>
    <t>Беловское</t>
  </si>
  <si>
    <t>75656422</t>
  </si>
  <si>
    <t>307</t>
  </si>
  <si>
    <t>Вандышевское</t>
  </si>
  <si>
    <t>75656433</t>
  </si>
  <si>
    <t>308</t>
  </si>
  <si>
    <t>Кидышевское</t>
  </si>
  <si>
    <t>75656444</t>
  </si>
  <si>
    <t>309</t>
  </si>
  <si>
    <t>Кумлякское</t>
  </si>
  <si>
    <t>75656446</t>
  </si>
  <si>
    <t>310</t>
  </si>
  <si>
    <t>Ларинское</t>
  </si>
  <si>
    <t>75656455</t>
  </si>
  <si>
    <t>311</t>
  </si>
  <si>
    <t>Масловское</t>
  </si>
  <si>
    <t>75656460</t>
  </si>
  <si>
    <t>312</t>
  </si>
  <si>
    <t>Нижнеуцелемовское</t>
  </si>
  <si>
    <t>75656466</t>
  </si>
  <si>
    <t>313</t>
  </si>
  <si>
    <t>75656408</t>
  </si>
  <si>
    <t>314</t>
  </si>
  <si>
    <t>Соколовское</t>
  </si>
  <si>
    <t>75656477</t>
  </si>
  <si>
    <t>315</t>
  </si>
  <si>
    <t>316</t>
  </si>
  <si>
    <t>Уйское</t>
  </si>
  <si>
    <t>75656488</t>
  </si>
  <si>
    <t>317</t>
  </si>
  <si>
    <t>Чебаркульский муниципальный округ</t>
  </si>
  <si>
    <t>75557000</t>
  </si>
  <si>
    <t>318</t>
  </si>
  <si>
    <t>Чебаркульский муниципальный район</t>
  </si>
  <si>
    <t>75657000</t>
  </si>
  <si>
    <t>Бишкильское</t>
  </si>
  <si>
    <t>75657411</t>
  </si>
  <si>
    <t>319</t>
  </si>
  <si>
    <t>Варламовское</t>
  </si>
  <si>
    <t>75657415</t>
  </si>
  <si>
    <t>320</t>
  </si>
  <si>
    <t>Кундравинское</t>
  </si>
  <si>
    <t>75657425</t>
  </si>
  <si>
    <t>321</t>
  </si>
  <si>
    <t>Непряхинское</t>
  </si>
  <si>
    <t>75657440</t>
  </si>
  <si>
    <t>322</t>
  </si>
  <si>
    <t>Сарафановское</t>
  </si>
  <si>
    <t>75657450</t>
  </si>
  <si>
    <t>323</t>
  </si>
  <si>
    <t>Тимирязевское</t>
  </si>
  <si>
    <t>75657455</t>
  </si>
  <si>
    <t>324</t>
  </si>
  <si>
    <t>Травниковское</t>
  </si>
  <si>
    <t>75657460</t>
  </si>
  <si>
    <t>325</t>
  </si>
  <si>
    <t>Филимоновское</t>
  </si>
  <si>
    <t>75657470</t>
  </si>
  <si>
    <t>326</t>
  </si>
  <si>
    <t>327</t>
  </si>
  <si>
    <t>Шахматовское</t>
  </si>
  <si>
    <t>75657490</t>
  </si>
  <si>
    <t>328</t>
  </si>
  <si>
    <t>Чесменский муниципальный округ</t>
  </si>
  <si>
    <t>75559000</t>
  </si>
  <si>
    <t>329</t>
  </si>
  <si>
    <t>Чесменский муниципальный район</t>
  </si>
  <si>
    <t>75659000</t>
  </si>
  <si>
    <t>Березинское</t>
  </si>
  <si>
    <t>75659410</t>
  </si>
  <si>
    <t>330</t>
  </si>
  <si>
    <t>Калиновское</t>
  </si>
  <si>
    <t>75659430</t>
  </si>
  <si>
    <t>331</t>
  </si>
  <si>
    <t>75659438</t>
  </si>
  <si>
    <t>332</t>
  </si>
  <si>
    <t>Новоукраинское</t>
  </si>
  <si>
    <t>75659440</t>
  </si>
  <si>
    <t>333</t>
  </si>
  <si>
    <t>Редутовское</t>
  </si>
  <si>
    <t>75659442</t>
  </si>
  <si>
    <t>334</t>
  </si>
  <si>
    <t>Светловское</t>
  </si>
  <si>
    <t>75659420</t>
  </si>
  <si>
    <t>335</t>
  </si>
  <si>
    <t>Тарасовское</t>
  </si>
  <si>
    <t>75659445</t>
  </si>
  <si>
    <t>336</t>
  </si>
  <si>
    <t>Тарутинское</t>
  </si>
  <si>
    <t>75659450</t>
  </si>
  <si>
    <t>337</t>
  </si>
  <si>
    <t>Углицкое</t>
  </si>
  <si>
    <t>75659460</t>
  </si>
  <si>
    <t>338</t>
  </si>
  <si>
    <t>Цвиллингское</t>
  </si>
  <si>
    <t>75659470</t>
  </si>
  <si>
    <t>339</t>
  </si>
  <si>
    <t>Черноборское</t>
  </si>
  <si>
    <t>75659480</t>
  </si>
  <si>
    <t>340</t>
  </si>
  <si>
    <t>341</t>
  </si>
  <si>
    <t>Чесменское</t>
  </si>
  <si>
    <t>75659490</t>
  </si>
  <si>
    <t>342</t>
  </si>
  <si>
    <t>NUMBER_POINT</t>
  </si>
  <si>
    <t>INVP_NAME</t>
  </si>
  <si>
    <t>INVP_ID</t>
  </si>
  <si>
    <t>L_START_DATE</t>
  </si>
  <si>
    <t>L_END_DATE</t>
  </si>
  <si>
    <t>L_DECISION_NAME</t>
  </si>
  <si>
    <t>L_DECISION_TYPE</t>
  </si>
  <si>
    <t>L_DECISION_NMBR</t>
  </si>
  <si>
    <t>L_DECISION_DATE</t>
  </si>
  <si>
    <t>Инвестиционная программа № 68/33 от 24.10.2025 АО "ЭНЕРГОСИСТЕМЫ" в сфере водоснабжения и водоотведения по развитию и модернизации централизованных систем холодного водоснабжения и водоотведения, на территории муниципального округа Саткинский на 2025-2030 годы</t>
  </si>
  <si>
    <t>24.10.2025</t>
  </si>
  <si>
    <t>31.12.2030</t>
  </si>
  <si>
    <t>Инвестиционная программа № 68/33 от 24.10.2025 АО "ЭНЕРГОСИСТЕМЫ" в сфере водоснабжения и водоотведения по развитию и модернизации централизованных систем холодного водоснабжения и водоотведения, на территории муниципального округа Саткинский на 2026-2030 годы</t>
  </si>
  <si>
    <t>01.01.2026</t>
  </si>
  <si>
    <t>Инвестиционная программа № 70/13 от 30.10.2025 МУП "ПОВВ" в сфере водоснабжения и водоотведения по строительству, реконструкции и модернизации систем водоснабжения и водоотведения, на территории городского округа Челябинск на 2026-2033 годы</t>
  </si>
  <si>
    <t>31.12.2033</t>
  </si>
  <si>
    <t>Инвестиционная программа № 70/14 от 30.10.2025 МП ТРЕСТ "ВОДОКАНАЛ" МО Г. МАГНИТОГОРСК в сфере водоснабжения и водоотведения по развитию систем водоснабжения и водоотведения, на территории городского округа Магнитогорск на 2026-2028 годы</t>
  </si>
  <si>
    <t>31.12.2028</t>
  </si>
  <si>
    <t>Инвестиционная программа № 70/15 от 30.10.2025 МУП ЗГО "ЗЛАТОУСТОВСКОЕ ВОДОСНАБЖЕНИЕ" в сфере холодного водоснабжения по реконструкции и модернизации централизованной системы холодного водоснабжения, на территории городского округа Златоуст на 2026-2028 годы</t>
  </si>
  <si>
    <t>Инвестиционная программа № 70/63 от 22.10.2024 МУП "КСВВ" в сфере водоснабжения и водоотведения по модернизации, развитию и техническому перевооружению системы водоснабжения и водоотведения на 2025-2026 годы</t>
  </si>
  <si>
    <t>01.01.2025</t>
  </si>
  <si>
    <t>31.12.2026</t>
  </si>
  <si>
    <t>Инвестиционная программа № 70/63 от 22.10.2024 МУП "КСВВ" в сфере водоснабжения и водоотведения по модернизации, развитию и техническому перевооружению централизованных систем холодного водоснабжения и водоотведения, на территории городского округа Копейск на 2025-2027 годы</t>
  </si>
  <si>
    <t>31.12.2027</t>
  </si>
  <si>
    <t>Инвестиционная программа от 20.11.2025 МУП "КСВВ" в сфере водоснабжения и водоотведения по развитию и модернизации централизованных систем холодного водоснабжения и водоотведения, на территории городского округа Копейск на 2025-2027 годы</t>
  </si>
  <si>
    <t>20.11.2025</t>
  </si>
  <si>
    <t>Инвестиционная программа от 24.10.2023 ООО "ЮЖУРАЛВОДОКАНАЛ" в сфере водоснабжения и водоотведения в отношении имущественного комплекса, на территории сельского поселения Кременкульское, Сосновский муниципальный район на 2023-2030 годы</t>
  </si>
  <si>
    <t>24.10.2023</t>
  </si>
  <si>
    <t>Инвестиционная программа от 27.10.2023 ООО "ЮЖУРАЛВОДОКАНАЛ" в сфере водоснабжения и водоотведения по комплексному развитию систем инженерной инфраструктуры, на территории сельского поселения Кременкульское, Сосновский муниципальный район на 2024 год</t>
  </si>
  <si>
    <t>27.10.2024</t>
  </si>
  <si>
    <t>31.12.2024</t>
  </si>
  <si>
    <t>Инвестиционная программа от 27.10.2023 ООО "ЮЖУРАЛВОДОКАНАЛ" в сфере водоснабжения и водоотведения по развитию имущественного комплекса, на территории сельского поселения Кременкульское, Сосновский муниципальный район на 2023-2030 годы</t>
  </si>
  <si>
    <t>27.10.2023</t>
  </si>
  <si>
    <t>Инвестиционная программа от 27.10.2023 ООО "ЮЖУРАЛВОДОКАНАЛ" в сфере водоснабжения и водоотведения по развитию систем водоснабжения и водоотведения, на территории сельского поселения Кременкульское, Сосновский муниципальный район на 2023-2030 годы</t>
  </si>
  <si>
    <t>TER_NAME</t>
  </si>
  <si>
    <t>Территория 1</t>
  </si>
  <si>
    <t>ID_TARIFF_NAME</t>
  </si>
  <si>
    <t>TARIFF_NAME</t>
  </si>
  <si>
    <t>VED_NAME</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</si>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</sst>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DBA4F7-7FC4-DD6A-52CD-0.73B52E1A}"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479C03-B82D-07CA-AB15-0.DE70712E}"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386</v>
      </c>
      <c r="F4" s="2239"/>
      <c r="G4" s="2240"/>
      <c r="H4" s="2240"/>
      <c r="I4" s="2241"/>
      <c r="J4" s="492"/>
      <c r="K4" s="454"/>
      <c r="L4" s="454"/>
      <c r="W4" s="448">
        <v>22</v>
      </c>
    </row>
    <row s="1636" customFormat="1" customHeight="1" ht="18">
      <c r="A5" s="760"/>
      <c r="D5" s="823"/>
      <c r="E5" s="2215" t="str">
        <f>IF(org=0,"Не определено",org)</f>
        <v>Троицкая ГРЭС филиал ПАО "ОГК-2"</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298</v>
      </c>
      <c r="F7" s="2209"/>
      <c r="G7" s="2210"/>
      <c r="H7" s="2210"/>
      <c r="I7" s="2210"/>
      <c r="J7" s="2210"/>
      <c r="K7" s="2210"/>
      <c r="L7" s="2224" t="s">
        <v>299</v>
      </c>
      <c r="W7" s="448">
        <v>14</v>
      </c>
    </row>
    <row customHeight="1" ht="48.29999999999999">
      <c r="D8" s="451"/>
      <c r="E8" s="474" t="s">
        <v>87</v>
      </c>
      <c r="F8" s="824"/>
      <c r="G8" s="466" t="s">
        <v>85</v>
      </c>
      <c r="H8" s="466" t="s">
        <v>86</v>
      </c>
      <c r="I8" s="415" t="s">
        <v>84</v>
      </c>
      <c r="J8" s="415" t="s">
        <v>387</v>
      </c>
      <c r="K8" s="415" t="s">
        <v>388</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389</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390</v>
      </c>
      <c r="Q12" s="517" t="s">
        <v>391</v>
      </c>
      <c r="R12" s="518" t="s">
        <v>392</v>
      </c>
      <c r="S12" s="512" t="s">
        <v>393</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E3163B-4FF4-A298-E88D-0.683EBDF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401</v>
      </c>
      <c r="M6" s="538"/>
      <c r="P6" s="2258">
        <v>1</v>
      </c>
      <c r="Q6" s="1306"/>
      <c r="R6" s="357"/>
      <c r="S6" s="1310">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10">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411</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Троицкая ГРЭС филиал ПАО "ОГК-2"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5.699999999999996">
      <c r="Q40" s="377"/>
      <c r="R40" s="377"/>
      <c r="S40" s="2274"/>
      <c r="T40" s="2210"/>
      <c r="U40" s="1032"/>
      <c r="V40" s="2261" t="s">
        <v>431</v>
      </c>
      <c r="W40" s="2611" t="s">
        <v>432</v>
      </c>
      <c r="X40" s="2263" t="s">
        <v>433</v>
      </c>
      <c r="Y40" s="2264"/>
      <c r="Z40" s="2263" t="s">
        <v>434</v>
      </c>
      <c r="AA40" s="2270"/>
      <c r="AB40" s="2264"/>
      <c r="AC40" s="2279"/>
      <c r="AD40" s="2261" t="s">
        <v>431</v>
      </c>
      <c r="AE40" s="2284" t="s">
        <v>432</v>
      </c>
      <c r="AF40" s="2263" t="s">
        <v>433</v>
      </c>
      <c r="AG40" s="2264"/>
      <c r="AH40" s="2263" t="s">
        <v>434</v>
      </c>
      <c r="AI40" s="2270"/>
      <c r="AJ40" s="2264"/>
      <c r="AK40" s="2279"/>
      <c r="AL40" s="2282"/>
      <c r="AM40" s="2128"/>
      <c r="AS40" s="1156">
        <v>34</v>
      </c>
    </row>
    <row customHeight="1" ht="35.69999999999999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222" t="s">
        <v>444</v>
      </c>
      <c r="AA41" s="2271" t="s">
        <v>445</v>
      </c>
      <c r="AB41" s="2272"/>
      <c r="AC41" s="2280"/>
      <c r="AD41" s="2262"/>
      <c r="AE41" s="2285"/>
      <c r="AF41" s="1223" t="s">
        <v>442</v>
      </c>
      <c r="AG41" s="1223" t="s">
        <v>443</v>
      </c>
      <c r="AH41" s="1314"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156</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156</v>
      </c>
      <c r="B44" s="1364" t="s">
        <v>157</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23</v>
      </c>
    </row>
    <row customHeight="1" ht="24">
      <c r="A45" s="1364" t="s">
        <v>156</v>
      </c>
      <c r="B45" s="1364" t="s">
        <v>157</v>
      </c>
      <c r="C45" s="1364" t="s">
        <v>158</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4">
      <c r="A46" s="1364" t="s">
        <v>156</v>
      </c>
      <c r="B46" s="1364" t="s">
        <v>157</v>
      </c>
      <c r="C46" s="1364" t="s">
        <v>158</v>
      </c>
      <c r="D46" s="1364" t="s">
        <v>159</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23</v>
      </c>
    </row>
    <row customHeight="1" ht="49.5">
      <c r="A47" s="1364" t="s">
        <v>156</v>
      </c>
      <c r="B47" s="1364" t="s">
        <v>157</v>
      </c>
      <c r="C47" s="1364" t="s">
        <v>158</v>
      </c>
      <c r="D47" s="1364" t="s">
        <v>159</v>
      </c>
      <c r="E47" s="2260"/>
      <c r="F47" s="2260"/>
      <c r="G47" s="2260"/>
      <c r="H47" s="2260"/>
      <c r="I47" s="2257" t="str">
        <f>S46&amp;".1"</f>
        <v>....1</v>
      </c>
      <c r="J47" s="1364"/>
      <c r="K47" s="1364"/>
      <c r="L47" s="1365" t="s">
        <v>401</v>
      </c>
      <c r="P47" s="2258">
        <v>1</v>
      </c>
      <c r="Q47" s="1221"/>
      <c r="R47" s="357"/>
      <c r="S47" s="1225"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156</v>
      </c>
      <c r="B48" s="1364" t="s">
        <v>157</v>
      </c>
      <c r="C48" s="1364" t="s">
        <v>158</v>
      </c>
      <c r="D48" s="1364" t="s">
        <v>159</v>
      </c>
      <c r="E48" s="2260"/>
      <c r="F48" s="2260"/>
      <c r="G48" s="2260"/>
      <c r="H48" s="2260"/>
      <c r="I48" s="2287"/>
      <c r="J48" s="2257" t="str">
        <f>I47&amp;".1"</f>
        <v>....1.1</v>
      </c>
      <c r="K48" s="1364"/>
      <c r="L48" s="1365" t="s">
        <v>404</v>
      </c>
      <c r="P48" s="2258"/>
      <c r="Q48" s="2258">
        <v>1</v>
      </c>
      <c r="R48" s="358"/>
      <c r="S48" s="1225"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23</v>
      </c>
    </row>
    <row customHeight="1" ht="24">
      <c r="A49" s="1364" t="s">
        <v>156</v>
      </c>
      <c r="B49" s="1364" t="s">
        <v>157</v>
      </c>
      <c r="C49" s="1364" t="s">
        <v>158</v>
      </c>
      <c r="D49" s="1364" t="s">
        <v>159</v>
      </c>
      <c r="E49" s="2260"/>
      <c r="F49" s="2260"/>
      <c r="G49" s="2260"/>
      <c r="H49" s="2260"/>
      <c r="I49" s="2287"/>
      <c r="J49" s="2287"/>
      <c r="K49" s="2257" t="str">
        <f>J48&amp;".1"</f>
        <v>....1.1.1</v>
      </c>
      <c r="L49" s="1365" t="s">
        <v>407</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512">
        <f>STRCHECKDATE(V50:AL50)</f>
      </c>
      <c r="AO49" s="501"/>
      <c r="AP49" s="501" t="str">
        <f>IF(T49="","",T49)</f>
        <v/>
      </c>
      <c r="AQ49" s="501"/>
      <c r="AR49" s="501"/>
      <c r="AS49" s="1156">
        <v>23</v>
      </c>
    </row>
    <row customHeight="1" ht="1.05">
      <c r="A50" s="1364" t="s">
        <v>156</v>
      </c>
      <c r="B50" s="1364" t="s">
        <v>157</v>
      </c>
      <c r="C50" s="1364" t="s">
        <v>158</v>
      </c>
      <c r="D50" s="1364" t="s">
        <v>159</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156</v>
      </c>
      <c r="B51" s="1364" t="s">
        <v>157</v>
      </c>
      <c r="C51" s="1364" t="s">
        <v>158</v>
      </c>
      <c r="D51" s="1364" t="s">
        <v>159</v>
      </c>
      <c r="E51" s="2260"/>
      <c r="F51" s="2260"/>
      <c r="G51" s="2260"/>
      <c r="H51" s="2260"/>
      <c r="I51" s="2287"/>
      <c r="J51" s="2257"/>
      <c r="K51" s="1364"/>
      <c r="L51" s="1365"/>
      <c r="P51" s="2258"/>
      <c r="Q51" s="2258"/>
      <c r="R51" s="357"/>
      <c r="S51" s="1279"/>
      <c r="T51" s="289"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156</v>
      </c>
      <c r="B52" s="1364" t="s">
        <v>157</v>
      </c>
      <c r="C52" s="1364" t="s">
        <v>158</v>
      </c>
      <c r="D52" s="1364" t="s">
        <v>159</v>
      </c>
      <c r="E52" s="2260"/>
      <c r="F52" s="2260"/>
      <c r="G52" s="2260"/>
      <c r="H52" s="2260"/>
      <c r="I52" s="2257"/>
      <c r="J52" s="1364"/>
      <c r="K52" s="1364"/>
      <c r="L52" s="1365"/>
      <c r="P52" s="2258"/>
      <c r="Q52" s="1221"/>
      <c r="R52" s="357"/>
      <c r="S52" s="1279"/>
      <c r="T52" s="288"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156</v>
      </c>
      <c r="B53" s="1364" t="s">
        <v>157</v>
      </c>
      <c r="C53" s="1364" t="s">
        <v>158</v>
      </c>
      <c r="D53" s="1364" t="s">
        <v>159</v>
      </c>
      <c r="E53" s="2260"/>
      <c r="F53" s="2260"/>
      <c r="G53" s="2260"/>
      <c r="H53" s="2259"/>
      <c r="I53" s="1364"/>
      <c r="J53" s="1364"/>
      <c r="K53" s="1364"/>
      <c r="L53" s="1365"/>
      <c r="M53" s="1366"/>
      <c r="N53" s="1366"/>
      <c r="O53" s="538"/>
      <c r="P53" s="361"/>
      <c r="Q53" s="376"/>
      <c r="R53" s="356"/>
      <c r="S53" s="1279"/>
      <c r="T53" s="366" t="s">
        <v>411</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156</v>
      </c>
      <c r="B54" s="1344" t="s">
        <v>157</v>
      </c>
      <c r="C54" s="1344" t="s">
        <v>158</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156</v>
      </c>
      <c r="B55" s="1344" t="s">
        <v>157</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156</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3D8E5C-09F1-D55A-444D-0.AB642BB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401</v>
      </c>
      <c r="M6" s="538"/>
      <c r="P6" s="2258">
        <v>1</v>
      </c>
      <c r="Q6" s="1332"/>
      <c r="R6" s="357"/>
      <c r="S6" s="1337">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411</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Троицкая ГРЭС филиал ПАО "ОГК-2"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5.699999999999996">
      <c r="Q40" s="377"/>
      <c r="R40" s="377"/>
      <c r="S40" s="2274"/>
      <c r="T40" s="2210"/>
      <c r="U40" s="1032"/>
      <c r="V40" s="2261" t="s">
        <v>431</v>
      </c>
      <c r="W40" s="2284" t="s">
        <v>432</v>
      </c>
      <c r="X40" s="2263" t="s">
        <v>433</v>
      </c>
      <c r="Y40" s="2264"/>
      <c r="Z40" s="2263" t="s">
        <v>447</v>
      </c>
      <c r="AA40" s="2270"/>
      <c r="AB40" s="2264"/>
      <c r="AC40" s="2279"/>
      <c r="AD40" s="2261" t="s">
        <v>431</v>
      </c>
      <c r="AE40" s="2284" t="s">
        <v>432</v>
      </c>
      <c r="AF40" s="2263" t="s">
        <v>433</v>
      </c>
      <c r="AG40" s="2264"/>
      <c r="AH40" s="2263" t="s">
        <v>434</v>
      </c>
      <c r="AI40" s="2270"/>
      <c r="AJ40" s="2264"/>
      <c r="AK40" s="2279"/>
      <c r="AL40" s="2282"/>
      <c r="AM40" s="2128"/>
      <c r="AS40" s="1156">
        <v>34</v>
      </c>
    </row>
    <row customHeight="1" ht="35.69999999999999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161</v>
      </c>
      <c r="B44" s="1364" t="s">
        <v>162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161</v>
      </c>
      <c r="B45" s="1364" t="s">
        <v>162</v>
      </c>
      <c r="C45" s="1364" t="s">
        <v>163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2.049999999999997">
      <c r="A46" s="1364" t="s">
        <v>161</v>
      </c>
      <c r="B46" s="1364" t="s">
        <v>162</v>
      </c>
      <c r="C46" s="1364" t="s">
        <v>163</v>
      </c>
      <c r="D46" s="1364" t="s">
        <v>164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customHeight="1" ht="49.5">
      <c r="A47" s="1364" t="s">
        <v>161</v>
      </c>
      <c r="B47" s="1364" t="s">
        <v>162</v>
      </c>
      <c r="C47" s="1364" t="s">
        <v>163</v>
      </c>
      <c r="D47" s="1364" t="s">
        <v>164</v>
      </c>
      <c r="E47" s="2260"/>
      <c r="F47" s="2260"/>
      <c r="G47" s="2260"/>
      <c r="H47" s="2260"/>
      <c r="I47" s="2257" t="str">
        <f>S46&amp;".1"</f>
        <v>....1</v>
      </c>
      <c r="J47" s="1364"/>
      <c r="K47" s="1364"/>
      <c r="L47" s="1365" t="s">
        <v>401</v>
      </c>
      <c r="P47" s="2258">
        <v>1</v>
      </c>
      <c r="Q47" s="1332"/>
      <c r="R47" s="357"/>
      <c r="S47" s="1337"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161</v>
      </c>
      <c r="B48" s="1364" t="s">
        <v>162</v>
      </c>
      <c r="C48" s="1364" t="s">
        <v>163</v>
      </c>
      <c r="D48" s="1364" t="s">
        <v>164</v>
      </c>
      <c r="E48" s="2260"/>
      <c r="F48" s="2260"/>
      <c r="G48" s="2260"/>
      <c r="H48" s="2260"/>
      <c r="I48" s="2287"/>
      <c r="J48" s="2257" t="str">
        <f>I47&amp;".1"</f>
        <v>....1.1</v>
      </c>
      <c r="K48" s="1364"/>
      <c r="L48" s="1365" t="s">
        <v>404</v>
      </c>
      <c r="P48" s="2258"/>
      <c r="Q48" s="2258">
        <v>1</v>
      </c>
      <c r="R48" s="358"/>
      <c r="S48" s="1337"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2.049999999999997">
      <c r="A49" s="1364" t="s">
        <v>161</v>
      </c>
      <c r="B49" s="1364" t="s">
        <v>162</v>
      </c>
      <c r="C49" s="1364" t="s">
        <v>163</v>
      </c>
      <c r="D49" s="1364" t="s">
        <v>164</v>
      </c>
      <c r="E49" s="2260"/>
      <c r="F49" s="2260"/>
      <c r="G49" s="2260"/>
      <c r="H49" s="2260"/>
      <c r="I49" s="2287"/>
      <c r="J49" s="2287"/>
      <c r="K49" s="2257" t="str">
        <f>J48&amp;".1"</f>
        <v>....1.1.1</v>
      </c>
      <c r="L49" s="1365" t="s">
        <v>407</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512">
        <f>STRCHECKDATE(V50:AL50)</f>
      </c>
      <c r="AO49" s="501"/>
      <c r="AP49" s="501" t="str">
        <f>IF(T49="","",T49)</f>
        <v/>
      </c>
      <c r="AQ49" s="501"/>
      <c r="AR49" s="501"/>
      <c r="AS49" s="1156">
        <v>21</v>
      </c>
    </row>
    <row customHeight="1" ht="1.05">
      <c r="A50" s="1364" t="s">
        <v>161</v>
      </c>
      <c r="B50" s="1364" t="s">
        <v>162</v>
      </c>
      <c r="C50" s="1364" t="s">
        <v>163</v>
      </c>
      <c r="D50" s="1364" t="s">
        <v>164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161</v>
      </c>
      <c r="B51" s="1364" t="s">
        <v>162</v>
      </c>
      <c r="C51" s="1364" t="s">
        <v>163</v>
      </c>
      <c r="D51" s="1364" t="s">
        <v>164</v>
      </c>
      <c r="E51" s="2260"/>
      <c r="F51" s="2260"/>
      <c r="G51" s="2260"/>
      <c r="H51" s="2260"/>
      <c r="I51" s="2287"/>
      <c r="J51" s="2257"/>
      <c r="K51" s="1364"/>
      <c r="L51" s="1365"/>
      <c r="P51" s="2258"/>
      <c r="Q51" s="2258"/>
      <c r="R51" s="357"/>
      <c r="S51" s="1279"/>
      <c r="T51" s="289"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161</v>
      </c>
      <c r="B52" s="1364" t="s">
        <v>162</v>
      </c>
      <c r="C52" s="1364" t="s">
        <v>163</v>
      </c>
      <c r="D52" s="1364" t="s">
        <v>164</v>
      </c>
      <c r="E52" s="2260"/>
      <c r="F52" s="2260"/>
      <c r="G52" s="2260"/>
      <c r="H52" s="2260"/>
      <c r="I52" s="2257"/>
      <c r="J52" s="1364"/>
      <c r="K52" s="1364"/>
      <c r="L52" s="1365"/>
      <c r="P52" s="2258"/>
      <c r="Q52" s="1332"/>
      <c r="R52" s="357"/>
      <c r="S52" s="1279"/>
      <c r="T52" s="288"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161</v>
      </c>
      <c r="B53" s="1364" t="s">
        <v>162</v>
      </c>
      <c r="C53" s="1364" t="s">
        <v>163</v>
      </c>
      <c r="D53" s="1364" t="s">
        <v>164</v>
      </c>
      <c r="E53" s="2260"/>
      <c r="F53" s="2260"/>
      <c r="G53" s="2260"/>
      <c r="H53" s="2259"/>
      <c r="I53" s="1364"/>
      <c r="J53" s="1364"/>
      <c r="K53" s="1364"/>
      <c r="L53" s="1365"/>
      <c r="M53" s="1366"/>
      <c r="N53" s="1366"/>
      <c r="O53" s="538"/>
      <c r="P53" s="361"/>
      <c r="Q53" s="376"/>
      <c r="R53" s="356"/>
      <c r="S53" s="1279"/>
      <c r="T53" s="366" t="s">
        <v>411</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161</v>
      </c>
      <c r="B54" s="1344" t="s">
        <v>162</v>
      </c>
      <c r="C54" s="1344" t="s">
        <v>163</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161</v>
      </c>
      <c r="B55" s="1344" t="s">
        <v>162</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161</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27ECA6-482E-0455-2CD6-0.2283381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401</v>
      </c>
      <c r="M6" s="1636"/>
      <c r="P6" s="2258">
        <v>1</v>
      </c>
      <c r="Q6" s="1955"/>
      <c r="R6" s="357"/>
      <c r="S6" s="1959">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404</v>
      </c>
      <c r="M7" s="1636"/>
      <c r="N7" s="1632"/>
      <c r="P7" s="2258"/>
      <c r="Q7" s="2258">
        <v>1</v>
      </c>
      <c r="R7" s="358"/>
      <c r="S7" s="1959">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407</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409</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410</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411</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415</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416</v>
      </c>
      <c r="P22" s="1363"/>
      <c r="Q22" s="1372"/>
      <c r="R22" s="1372"/>
      <c r="S22" s="730"/>
      <c r="T22" s="1367" t="s">
        <v>417</v>
      </c>
      <c r="AA22" s="596" t="s">
        <v>418</v>
      </c>
      <c r="AC22" s="596" t="s">
        <v>419</v>
      </c>
      <c r="AD22" s="1367" t="s">
        <v>417</v>
      </c>
      <c r="AI22" s="596" t="s">
        <v>420</v>
      </c>
      <c r="AK22" s="596" t="s">
        <v>419</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Троицкая ГРЭС филиал ПАО "ОГК-2"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421</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422</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423</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424</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425</v>
      </c>
      <c r="AD36" s="1636"/>
      <c r="AE36" s="1636"/>
      <c r="AF36" s="1636"/>
      <c r="AG36" s="1636"/>
      <c r="AH36" s="1636"/>
      <c r="AI36" s="1636"/>
      <c r="AJ36" s="1636"/>
      <c r="AK36" s="1643" t="s">
        <v>425</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632">
        <v>14</v>
      </c>
    </row>
    <row customHeight="1" ht="14.699999999999998">
      <c r="Q39" s="377"/>
      <c r="R39" s="377"/>
      <c r="S39" s="2274" t="s">
        <v>87</v>
      </c>
      <c r="T39" s="2210" t="s">
        <v>426</v>
      </c>
      <c r="U39" s="338"/>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632">
        <v>14</v>
      </c>
    </row>
    <row customHeight="1" ht="35.699999999999996">
      <c r="Q40" s="377"/>
      <c r="R40" s="377"/>
      <c r="S40" s="2274"/>
      <c r="T40" s="2210"/>
      <c r="U40" s="1032"/>
      <c r="V40" s="2261" t="s">
        <v>431</v>
      </c>
      <c r="W40" s="2284" t="s">
        <v>432</v>
      </c>
      <c r="X40" s="2263" t="s">
        <v>433</v>
      </c>
      <c r="Y40" s="2264"/>
      <c r="Z40" s="2263" t="s">
        <v>447</v>
      </c>
      <c r="AA40" s="2270"/>
      <c r="AB40" s="2264"/>
      <c r="AC40" s="2279"/>
      <c r="AD40" s="2261" t="s">
        <v>431</v>
      </c>
      <c r="AE40" s="2284" t="s">
        <v>432</v>
      </c>
      <c r="AF40" s="2263" t="s">
        <v>433</v>
      </c>
      <c r="AG40" s="2264"/>
      <c r="AH40" s="2263" t="s">
        <v>434</v>
      </c>
      <c r="AI40" s="2270"/>
      <c r="AJ40" s="2264"/>
      <c r="AK40" s="2279"/>
      <c r="AL40" s="2282"/>
      <c r="AM40" s="2128"/>
      <c r="AS40" s="1632">
        <v>34</v>
      </c>
    </row>
    <row customHeight="1" ht="35.699999999999996">
      <c r="A41" s="1267"/>
      <c r="B41" s="1267" t="s">
        <v>135</v>
      </c>
      <c r="C41" s="1267" t="s">
        <v>136</v>
      </c>
      <c r="D41" s="1267" t="s">
        <v>137</v>
      </c>
      <c r="E41" s="1311" t="s">
        <v>435</v>
      </c>
      <c r="F41" s="1311" t="s">
        <v>436</v>
      </c>
      <c r="G41" s="1311" t="s">
        <v>437</v>
      </c>
      <c r="H41" s="1311" t="s">
        <v>438</v>
      </c>
      <c r="I41" s="1311" t="s">
        <v>439</v>
      </c>
      <c r="J41" s="1311" t="s">
        <v>440</v>
      </c>
      <c r="K41" s="1311" t="s">
        <v>441</v>
      </c>
      <c r="L41" s="1311" t="s">
        <v>416</v>
      </c>
      <c r="Q41" s="377"/>
      <c r="R41" s="377"/>
      <c r="S41" s="2274"/>
      <c r="T41" s="2210"/>
      <c r="U41" s="303"/>
      <c r="V41" s="2262"/>
      <c r="W41" s="2285"/>
      <c r="X41" s="1939" t="s">
        <v>442</v>
      </c>
      <c r="Y41" s="1939" t="s">
        <v>443</v>
      </c>
      <c r="Z41" s="1939" t="s">
        <v>444</v>
      </c>
      <c r="AA41" s="2271" t="s">
        <v>445</v>
      </c>
      <c r="AB41" s="2272"/>
      <c r="AC41" s="2280"/>
      <c r="AD41" s="2262"/>
      <c r="AE41" s="2285"/>
      <c r="AF41" s="1939" t="s">
        <v>442</v>
      </c>
      <c r="AG41" s="1939" t="s">
        <v>443</v>
      </c>
      <c r="AH41" s="1939" t="s">
        <v>444</v>
      </c>
      <c r="AI41" s="2271" t="s">
        <v>445</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210</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210</v>
      </c>
      <c r="B44" s="1268" t="s">
        <v>211</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1625"/>
      <c r="AP44" s="1625" t="str">
        <f>IF(T44="","",T44)</f>
        <v>Территория действия тарифа</v>
      </c>
      <c r="AQ44" s="1625"/>
      <c r="AR44" s="1625"/>
      <c r="AS44" s="1632">
        <v>21</v>
      </c>
    </row>
    <row customHeight="1" ht="24">
      <c r="A45" s="1268" t="s">
        <v>210</v>
      </c>
      <c r="B45" s="1268" t="s">
        <v>211</v>
      </c>
      <c r="C45" s="1268" t="s">
        <v>212</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1625"/>
      <c r="AP45" s="1625" t="str">
        <f>IF(T45="","",T45)</f>
        <v>Наименование системы теплоснабжения </v>
      </c>
      <c r="AQ45" s="1625"/>
      <c r="AR45" s="1625"/>
      <c r="AS45" s="1632">
        <v>23</v>
      </c>
    </row>
    <row customHeight="1" ht="22.049999999999997">
      <c r="A46" s="1268" t="s">
        <v>210</v>
      </c>
      <c r="B46" s="1268" t="s">
        <v>211</v>
      </c>
      <c r="C46" s="1268" t="s">
        <v>212</v>
      </c>
      <c r="D46" s="1268" t="s">
        <v>213</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1625"/>
      <c r="AP46" s="1625" t="str">
        <f>IF(T46="","",T46)</f>
        <v>Источник тепловой энергии  </v>
      </c>
      <c r="AQ46" s="1625"/>
      <c r="AR46" s="1625"/>
      <c r="AS46" s="1632">
        <v>21</v>
      </c>
    </row>
    <row customHeight="1" ht="49.5">
      <c r="A47" s="1268" t="s">
        <v>210</v>
      </c>
      <c r="B47" s="1268" t="s">
        <v>211</v>
      </c>
      <c r="C47" s="1268" t="s">
        <v>212</v>
      </c>
      <c r="D47" s="1268" t="s">
        <v>213</v>
      </c>
      <c r="E47" s="2291"/>
      <c r="F47" s="2291"/>
      <c r="G47" s="2291"/>
      <c r="H47" s="2291"/>
      <c r="I47" s="2128" t="str">
        <f>S46&amp;".1"</f>
        <v>....1</v>
      </c>
      <c r="J47" s="1268"/>
      <c r="K47" s="1268"/>
      <c r="L47" s="1311" t="s">
        <v>401</v>
      </c>
      <c r="P47" s="2258">
        <v>1</v>
      </c>
      <c r="Q47" s="1955"/>
      <c r="R47" s="357"/>
      <c r="S47" s="1959"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210</v>
      </c>
      <c r="B48" s="1268" t="s">
        <v>211</v>
      </c>
      <c r="C48" s="1268" t="s">
        <v>212</v>
      </c>
      <c r="D48" s="1268" t="s">
        <v>213</v>
      </c>
      <c r="E48" s="2291"/>
      <c r="F48" s="2291"/>
      <c r="G48" s="2291"/>
      <c r="H48" s="2291"/>
      <c r="I48" s="2102"/>
      <c r="J48" s="2128" t="str">
        <f>I47&amp;".1"</f>
        <v>....1.1</v>
      </c>
      <c r="K48" s="1268"/>
      <c r="L48" s="1311" t="s">
        <v>404</v>
      </c>
      <c r="P48" s="2258"/>
      <c r="Q48" s="2258">
        <v>1</v>
      </c>
      <c r="R48" s="358"/>
      <c r="S48" s="1959"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1625"/>
      <c r="AP48" s="1625" t="str">
        <f>IF(T48="","",T48)</f>
        <v>Группа потребителей</v>
      </c>
      <c r="AQ48" s="1625"/>
      <c r="AR48" s="1625"/>
      <c r="AS48" s="1632">
        <v>21</v>
      </c>
    </row>
    <row customHeight="1" ht="22.049999999999997">
      <c r="A49" s="1268" t="s">
        <v>210</v>
      </c>
      <c r="B49" s="1268" t="s">
        <v>211</v>
      </c>
      <c r="C49" s="1268" t="s">
        <v>212</v>
      </c>
      <c r="D49" s="1268" t="s">
        <v>213</v>
      </c>
      <c r="E49" s="2291"/>
      <c r="F49" s="2291"/>
      <c r="G49" s="2291"/>
      <c r="H49" s="2291"/>
      <c r="I49" s="2102"/>
      <c r="J49" s="2102"/>
      <c r="K49" s="2128" t="str">
        <f>J48&amp;".1"</f>
        <v>....1.1.1</v>
      </c>
      <c r="L49" s="1311" t="s">
        <v>407</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1637">
        <f>STRCHECKDATE(V50:AL50)</f>
      </c>
      <c r="AO49" s="1625"/>
      <c r="AP49" s="1625" t="str">
        <f>IF(T49="","",T49)</f>
        <v/>
      </c>
      <c r="AQ49" s="1625"/>
      <c r="AR49" s="1625"/>
      <c r="AS49" s="1632">
        <v>21</v>
      </c>
    </row>
    <row customHeight="1" ht="1.05">
      <c r="A50" s="1268" t="s">
        <v>210</v>
      </c>
      <c r="B50" s="1268" t="s">
        <v>211</v>
      </c>
      <c r="C50" s="1268" t="s">
        <v>212</v>
      </c>
      <c r="D50" s="1268" t="s">
        <v>213</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210</v>
      </c>
      <c r="B51" s="1268" t="s">
        <v>211</v>
      </c>
      <c r="C51" s="1268" t="s">
        <v>212</v>
      </c>
      <c r="D51" s="1268" t="s">
        <v>213</v>
      </c>
      <c r="E51" s="2291"/>
      <c r="F51" s="2291"/>
      <c r="G51" s="2291"/>
      <c r="H51" s="2291"/>
      <c r="I51" s="2102"/>
      <c r="J51" s="2128"/>
      <c r="K51" s="1268"/>
      <c r="L51" s="1311"/>
      <c r="P51" s="2258"/>
      <c r="Q51" s="2258"/>
      <c r="R51" s="357"/>
      <c r="S51" s="1279"/>
      <c r="T51" s="289" t="s">
        <v>409</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210</v>
      </c>
      <c r="B52" s="1268" t="s">
        <v>211</v>
      </c>
      <c r="C52" s="1268" t="s">
        <v>212</v>
      </c>
      <c r="D52" s="1268" t="s">
        <v>213</v>
      </c>
      <c r="E52" s="2291"/>
      <c r="F52" s="2291"/>
      <c r="G52" s="2291"/>
      <c r="H52" s="2291"/>
      <c r="I52" s="2128"/>
      <c r="J52" s="1268"/>
      <c r="K52" s="1268"/>
      <c r="L52" s="1311"/>
      <c r="P52" s="2258"/>
      <c r="Q52" s="1955"/>
      <c r="R52" s="357"/>
      <c r="S52" s="1279"/>
      <c r="T52" s="288" t="s">
        <v>410</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210</v>
      </c>
      <c r="B53" s="1268" t="s">
        <v>211</v>
      </c>
      <c r="C53" s="1268" t="s">
        <v>212</v>
      </c>
      <c r="D53" s="1268" t="s">
        <v>213</v>
      </c>
      <c r="E53" s="2291"/>
      <c r="F53" s="2291"/>
      <c r="G53" s="2291"/>
      <c r="H53" s="2290"/>
      <c r="I53" s="1268"/>
      <c r="J53" s="1268"/>
      <c r="K53" s="1268"/>
      <c r="L53" s="1311"/>
      <c r="M53" s="1611"/>
      <c r="N53" s="1611"/>
      <c r="O53" s="1636"/>
      <c r="P53" s="361"/>
      <c r="Q53" s="376"/>
      <c r="R53" s="356"/>
      <c r="S53" s="1279"/>
      <c r="T53" s="366" t="s">
        <v>411</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210</v>
      </c>
      <c r="B54" s="1376" t="s">
        <v>211</v>
      </c>
      <c r="C54" s="1376" t="s">
        <v>212</v>
      </c>
      <c r="D54" s="1375"/>
      <c r="E54" s="2291"/>
      <c r="F54" s="2291"/>
      <c r="G54" s="2290"/>
      <c r="H54" s="1375"/>
      <c r="I54" s="1375"/>
      <c r="J54" s="1375"/>
      <c r="K54" s="1375"/>
      <c r="L54" s="1378"/>
      <c r="M54" s="1379"/>
      <c r="N54" s="1379"/>
      <c r="O54" s="352"/>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210</v>
      </c>
      <c r="B55" s="1376" t="s">
        <v>211</v>
      </c>
      <c r="C55" s="1375"/>
      <c r="D55" s="1375"/>
      <c r="E55" s="2291"/>
      <c r="F55" s="2290"/>
      <c r="G55" s="1375"/>
      <c r="H55" s="1375"/>
      <c r="I55" s="1375"/>
      <c r="J55" s="1375"/>
      <c r="K55" s="1375"/>
      <c r="L55" s="1378"/>
      <c r="M55" s="1380"/>
      <c r="N55" s="1380"/>
      <c r="O55" s="35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210</v>
      </c>
      <c r="B56" s="1376"/>
      <c r="C56" s="1376"/>
      <c r="D56" s="1376"/>
      <c r="E56" s="2290"/>
      <c r="F56" s="1376"/>
      <c r="G56" s="1376"/>
      <c r="H56" s="1376"/>
      <c r="I56" s="1376"/>
      <c r="J56" s="1376"/>
      <c r="K56" s="1376"/>
      <c r="L56" s="1382"/>
      <c r="M56" s="1380"/>
      <c r="N56" s="1380"/>
      <c r="O56" s="352"/>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9F14C9-8052-112F-B657-0.82CB17E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401</v>
      </c>
      <c r="M6" s="1636"/>
      <c r="P6" s="2258">
        <v>1</v>
      </c>
      <c r="Q6" s="1955"/>
      <c r="R6" s="357"/>
      <c r="S6" s="1959">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404</v>
      </c>
      <c r="M7" s="1636"/>
      <c r="N7" s="1632"/>
      <c r="P7" s="2258"/>
      <c r="Q7" s="2258">
        <v>1</v>
      </c>
      <c r="R7" s="358"/>
      <c r="S7" s="1959">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407</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409</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410</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411</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415</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416</v>
      </c>
      <c r="P22" s="1363"/>
      <c r="Q22" s="1372"/>
      <c r="R22" s="1372"/>
      <c r="S22" s="730"/>
      <c r="T22" s="1367" t="s">
        <v>417</v>
      </c>
      <c r="AA22" s="596" t="s">
        <v>418</v>
      </c>
      <c r="AC22" s="596" t="s">
        <v>419</v>
      </c>
      <c r="AD22" s="1367" t="s">
        <v>417</v>
      </c>
      <c r="AI22" s="596" t="s">
        <v>420</v>
      </c>
      <c r="AK22" s="596" t="s">
        <v>419</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Троицкая ГРЭС филиал ПАО "ОГК-2"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421</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422</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423</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424</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425</v>
      </c>
      <c r="AD36" s="1636"/>
      <c r="AE36" s="1636"/>
      <c r="AF36" s="1636"/>
      <c r="AG36" s="1636"/>
      <c r="AH36" s="1636"/>
      <c r="AI36" s="1636"/>
      <c r="AJ36" s="1636"/>
      <c r="AK36" s="1643" t="s">
        <v>425</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632">
        <v>14</v>
      </c>
    </row>
    <row customHeight="1" ht="14.699999999999998">
      <c r="Q39" s="377"/>
      <c r="R39" s="377"/>
      <c r="S39" s="2274" t="s">
        <v>87</v>
      </c>
      <c r="T39" s="2210" t="s">
        <v>426</v>
      </c>
      <c r="U39" s="338"/>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632">
        <v>14</v>
      </c>
    </row>
    <row customHeight="1" ht="35.699999999999996">
      <c r="Q40" s="377"/>
      <c r="R40" s="377"/>
      <c r="S40" s="2274"/>
      <c r="T40" s="2210"/>
      <c r="U40" s="1032"/>
      <c r="V40" s="2261" t="s">
        <v>431</v>
      </c>
      <c r="W40" s="2284" t="s">
        <v>432</v>
      </c>
      <c r="X40" s="2263" t="s">
        <v>433</v>
      </c>
      <c r="Y40" s="2264"/>
      <c r="Z40" s="2263" t="s">
        <v>447</v>
      </c>
      <c r="AA40" s="2270"/>
      <c r="AB40" s="2264"/>
      <c r="AC40" s="2279"/>
      <c r="AD40" s="2261" t="s">
        <v>431</v>
      </c>
      <c r="AE40" s="2284" t="s">
        <v>432</v>
      </c>
      <c r="AF40" s="2263" t="s">
        <v>433</v>
      </c>
      <c r="AG40" s="2264"/>
      <c r="AH40" s="2263" t="s">
        <v>434</v>
      </c>
      <c r="AI40" s="2270"/>
      <c r="AJ40" s="2264"/>
      <c r="AK40" s="2279"/>
      <c r="AL40" s="2282"/>
      <c r="AM40" s="2128"/>
      <c r="AS40" s="1632">
        <v>34</v>
      </c>
    </row>
    <row customHeight="1" ht="35.699999999999996">
      <c r="A41" s="1267"/>
      <c r="B41" s="1267" t="s">
        <v>135</v>
      </c>
      <c r="C41" s="1267" t="s">
        <v>136</v>
      </c>
      <c r="D41" s="1267" t="s">
        <v>137</v>
      </c>
      <c r="E41" s="1311" t="s">
        <v>435</v>
      </c>
      <c r="F41" s="1311" t="s">
        <v>436</v>
      </c>
      <c r="G41" s="1311" t="s">
        <v>437</v>
      </c>
      <c r="H41" s="1311" t="s">
        <v>438</v>
      </c>
      <c r="I41" s="1311" t="s">
        <v>439</v>
      </c>
      <c r="J41" s="1311" t="s">
        <v>440</v>
      </c>
      <c r="K41" s="1311" t="s">
        <v>441</v>
      </c>
      <c r="L41" s="1311" t="s">
        <v>416</v>
      </c>
      <c r="Q41" s="377"/>
      <c r="R41" s="377"/>
      <c r="S41" s="2274"/>
      <c r="T41" s="2210"/>
      <c r="U41" s="303"/>
      <c r="V41" s="2262"/>
      <c r="W41" s="2285"/>
      <c r="X41" s="1939" t="s">
        <v>442</v>
      </c>
      <c r="Y41" s="1939" t="s">
        <v>443</v>
      </c>
      <c r="Z41" s="1939" t="s">
        <v>444</v>
      </c>
      <c r="AA41" s="2271" t="s">
        <v>445</v>
      </c>
      <c r="AB41" s="2272"/>
      <c r="AC41" s="2280"/>
      <c r="AD41" s="2262"/>
      <c r="AE41" s="2285"/>
      <c r="AF41" s="1939" t="s">
        <v>442</v>
      </c>
      <c r="AG41" s="1939" t="s">
        <v>443</v>
      </c>
      <c r="AH41" s="1939" t="s">
        <v>444</v>
      </c>
      <c r="AI41" s="2271" t="s">
        <v>445</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210</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210</v>
      </c>
      <c r="B44" s="1268" t="s">
        <v>211</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1625"/>
      <c r="AP44" s="1625" t="str">
        <f>IF(T44="","",T44)</f>
        <v>Территория действия тарифа</v>
      </c>
      <c r="AQ44" s="1625"/>
      <c r="AR44" s="1625"/>
      <c r="AS44" s="1632">
        <v>21</v>
      </c>
    </row>
    <row customHeight="1" ht="24">
      <c r="A45" s="1268" t="s">
        <v>210</v>
      </c>
      <c r="B45" s="1268" t="s">
        <v>211</v>
      </c>
      <c r="C45" s="1268" t="s">
        <v>212</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1625"/>
      <c r="AP45" s="1625" t="str">
        <f>IF(T45="","",T45)</f>
        <v>Наименование системы теплоснабжения </v>
      </c>
      <c r="AQ45" s="1625"/>
      <c r="AR45" s="1625"/>
      <c r="AS45" s="1632">
        <v>23</v>
      </c>
    </row>
    <row customHeight="1" ht="22.049999999999997">
      <c r="A46" s="1268" t="s">
        <v>210</v>
      </c>
      <c r="B46" s="1268" t="s">
        <v>211</v>
      </c>
      <c r="C46" s="1268" t="s">
        <v>212</v>
      </c>
      <c r="D46" s="1268" t="s">
        <v>213</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1625"/>
      <c r="AP46" s="1625" t="str">
        <f>IF(T46="","",T46)</f>
        <v>Источник тепловой энергии  </v>
      </c>
      <c r="AQ46" s="1625"/>
      <c r="AR46" s="1625"/>
      <c r="AS46" s="1632">
        <v>21</v>
      </c>
    </row>
    <row customHeight="1" ht="49.5">
      <c r="A47" s="1268" t="s">
        <v>210</v>
      </c>
      <c r="B47" s="1268" t="s">
        <v>211</v>
      </c>
      <c r="C47" s="1268" t="s">
        <v>212</v>
      </c>
      <c r="D47" s="1268" t="s">
        <v>213</v>
      </c>
      <c r="E47" s="2291"/>
      <c r="F47" s="2291"/>
      <c r="G47" s="2291"/>
      <c r="H47" s="2291"/>
      <c r="I47" s="2128" t="str">
        <f>S46&amp;".1"</f>
        <v>....1</v>
      </c>
      <c r="J47" s="1268"/>
      <c r="K47" s="1268"/>
      <c r="L47" s="1311" t="s">
        <v>401</v>
      </c>
      <c r="P47" s="2258">
        <v>1</v>
      </c>
      <c r="Q47" s="1955"/>
      <c r="R47" s="357"/>
      <c r="S47" s="1959"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210</v>
      </c>
      <c r="B48" s="1268" t="s">
        <v>211</v>
      </c>
      <c r="C48" s="1268" t="s">
        <v>212</v>
      </c>
      <c r="D48" s="1268" t="s">
        <v>213</v>
      </c>
      <c r="E48" s="2291"/>
      <c r="F48" s="2291"/>
      <c r="G48" s="2291"/>
      <c r="H48" s="2291"/>
      <c r="I48" s="2102"/>
      <c r="J48" s="2128" t="str">
        <f>I47&amp;".1"</f>
        <v>....1.1</v>
      </c>
      <c r="K48" s="1268"/>
      <c r="L48" s="1311" t="s">
        <v>404</v>
      </c>
      <c r="P48" s="2258"/>
      <c r="Q48" s="2258">
        <v>1</v>
      </c>
      <c r="R48" s="358"/>
      <c r="S48" s="1959"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1625"/>
      <c r="AP48" s="1625" t="str">
        <f>IF(T48="","",T48)</f>
        <v>Группа потребителей</v>
      </c>
      <c r="AQ48" s="1625"/>
      <c r="AR48" s="1625"/>
      <c r="AS48" s="1632">
        <v>21</v>
      </c>
    </row>
    <row customHeight="1" ht="22.049999999999997">
      <c r="A49" s="1268" t="s">
        <v>210</v>
      </c>
      <c r="B49" s="1268" t="s">
        <v>211</v>
      </c>
      <c r="C49" s="1268" t="s">
        <v>212</v>
      </c>
      <c r="D49" s="1268" t="s">
        <v>213</v>
      </c>
      <c r="E49" s="2291"/>
      <c r="F49" s="2291"/>
      <c r="G49" s="2291"/>
      <c r="H49" s="2291"/>
      <c r="I49" s="2102"/>
      <c r="J49" s="2102"/>
      <c r="K49" s="2128" t="str">
        <f>J48&amp;".1"</f>
        <v>....1.1.1</v>
      </c>
      <c r="L49" s="1311" t="s">
        <v>407</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1637">
        <f>STRCHECKDATE(V50:AL50)</f>
      </c>
      <c r="AO49" s="1625"/>
      <c r="AP49" s="1625" t="str">
        <f>IF(T49="","",T49)</f>
        <v/>
      </c>
      <c r="AQ49" s="1625"/>
      <c r="AR49" s="1625"/>
      <c r="AS49" s="1632">
        <v>21</v>
      </c>
    </row>
    <row customHeight="1" ht="1.05">
      <c r="A50" s="1268" t="s">
        <v>210</v>
      </c>
      <c r="B50" s="1268" t="s">
        <v>211</v>
      </c>
      <c r="C50" s="1268" t="s">
        <v>212</v>
      </c>
      <c r="D50" s="1268" t="s">
        <v>213</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210</v>
      </c>
      <c r="B51" s="1268" t="s">
        <v>211</v>
      </c>
      <c r="C51" s="1268" t="s">
        <v>212</v>
      </c>
      <c r="D51" s="1268" t="s">
        <v>213</v>
      </c>
      <c r="E51" s="2291"/>
      <c r="F51" s="2291"/>
      <c r="G51" s="2291"/>
      <c r="H51" s="2291"/>
      <c r="I51" s="2102"/>
      <c r="J51" s="2128"/>
      <c r="K51" s="1268"/>
      <c r="L51" s="1311"/>
      <c r="P51" s="2258"/>
      <c r="Q51" s="2258"/>
      <c r="R51" s="357"/>
      <c r="S51" s="1279"/>
      <c r="T51" s="289" t="s">
        <v>409</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210</v>
      </c>
      <c r="B52" s="1268" t="s">
        <v>211</v>
      </c>
      <c r="C52" s="1268" t="s">
        <v>212</v>
      </c>
      <c r="D52" s="1268" t="s">
        <v>213</v>
      </c>
      <c r="E52" s="2291"/>
      <c r="F52" s="2291"/>
      <c r="G52" s="2291"/>
      <c r="H52" s="2291"/>
      <c r="I52" s="2128"/>
      <c r="J52" s="1268"/>
      <c r="K52" s="1268"/>
      <c r="L52" s="1311"/>
      <c r="P52" s="2258"/>
      <c r="Q52" s="1955"/>
      <c r="R52" s="357"/>
      <c r="S52" s="1279"/>
      <c r="T52" s="288" t="s">
        <v>410</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210</v>
      </c>
      <c r="B53" s="1268" t="s">
        <v>211</v>
      </c>
      <c r="C53" s="1268" t="s">
        <v>212</v>
      </c>
      <c r="D53" s="1268" t="s">
        <v>213</v>
      </c>
      <c r="E53" s="2291"/>
      <c r="F53" s="2291"/>
      <c r="G53" s="2291"/>
      <c r="H53" s="2290"/>
      <c r="I53" s="1268"/>
      <c r="J53" s="1268"/>
      <c r="K53" s="1268"/>
      <c r="L53" s="1311"/>
      <c r="M53" s="1611"/>
      <c r="N53" s="1611"/>
      <c r="O53" s="1636"/>
      <c r="P53" s="361"/>
      <c r="Q53" s="376"/>
      <c r="R53" s="356"/>
      <c r="S53" s="1279"/>
      <c r="T53" s="366" t="s">
        <v>411</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210</v>
      </c>
      <c r="B54" s="1268" t="s">
        <v>211</v>
      </c>
      <c r="C54" s="1268" t="s">
        <v>212</v>
      </c>
      <c r="D54" s="1975"/>
      <c r="E54" s="2291"/>
      <c r="F54" s="2291"/>
      <c r="G54" s="2290"/>
      <c r="H54" s="1975"/>
      <c r="I54" s="1975"/>
      <c r="J54" s="1975"/>
      <c r="K54" s="1975"/>
      <c r="L54" s="1381"/>
      <c r="M54" s="1611"/>
      <c r="N54" s="1611"/>
      <c r="O54" s="163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210</v>
      </c>
      <c r="B55" s="1268" t="s">
        <v>211</v>
      </c>
      <c r="C55" s="1975"/>
      <c r="D55" s="1975"/>
      <c r="E55" s="2291"/>
      <c r="F55" s="2290"/>
      <c r="G55" s="1975"/>
      <c r="H55" s="1975"/>
      <c r="I55" s="1975"/>
      <c r="J55" s="1975"/>
      <c r="K55" s="1975"/>
      <c r="L55" s="1381"/>
      <c r="M55" s="1976"/>
      <c r="N55" s="1976"/>
      <c r="O55" s="1636"/>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210</v>
      </c>
      <c r="B56" s="1268"/>
      <c r="C56" s="1268"/>
      <c r="D56" s="1268"/>
      <c r="E56" s="2290"/>
      <c r="F56" s="1268"/>
      <c r="G56" s="1268"/>
      <c r="H56" s="1268"/>
      <c r="I56" s="1268"/>
      <c r="J56" s="1268"/>
      <c r="K56" s="1268"/>
      <c r="L56" s="1311"/>
      <c r="M56" s="1976"/>
      <c r="N56" s="1976"/>
      <c r="O56" s="1636"/>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D8A623-3EC9-4993-9E39-0.8D60089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401</v>
      </c>
      <c r="M6" s="538"/>
      <c r="P6" s="2258">
        <v>1</v>
      </c>
      <c r="Q6" s="1332"/>
      <c r="R6" s="357"/>
      <c r="S6" s="1337">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411</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Троицкая ГРЭС филиал ПАО "ОГК-2"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92"/>
      <c r="Y39" s="2292"/>
      <c r="Z39" s="2276"/>
      <c r="AA39" s="2276"/>
      <c r="AB39" s="2277"/>
      <c r="AC39" s="2278" t="s">
        <v>428</v>
      </c>
      <c r="AD39" s="2275" t="s">
        <v>427</v>
      </c>
      <c r="AE39" s="2276"/>
      <c r="AF39" s="2292"/>
      <c r="AG39" s="2292"/>
      <c r="AH39" s="2276"/>
      <c r="AI39" s="2276"/>
      <c r="AJ39" s="2277"/>
      <c r="AK39" s="2278" t="s">
        <v>429</v>
      </c>
      <c r="AL39" s="2281" t="s">
        <v>430</v>
      </c>
      <c r="AM39" s="2128"/>
      <c r="AS39" s="1156">
        <v>14</v>
      </c>
    </row>
    <row customHeight="1" ht="24">
      <c r="Q40" s="377"/>
      <c r="R40" s="377"/>
      <c r="S40" s="2274"/>
      <c r="T40" s="2210"/>
      <c r="U40" s="1032"/>
      <c r="V40" s="2293" t="s">
        <v>431</v>
      </c>
      <c r="W40" s="2295" t="s">
        <v>432</v>
      </c>
      <c r="X40" s="1377" t="s">
        <v>433</v>
      </c>
      <c r="Y40" s="1377"/>
      <c r="Z40" s="2270" t="s">
        <v>434</v>
      </c>
      <c r="AA40" s="2270"/>
      <c r="AB40" s="2264"/>
      <c r="AC40" s="2279"/>
      <c r="AD40" s="2293" t="s">
        <v>431</v>
      </c>
      <c r="AE40" s="2295" t="s">
        <v>432</v>
      </c>
      <c r="AF40" s="1377" t="s">
        <v>433</v>
      </c>
      <c r="AG40" s="1377"/>
      <c r="AH40" s="2270" t="s">
        <v>434</v>
      </c>
      <c r="AI40" s="2270"/>
      <c r="AJ40" s="2264"/>
      <c r="AK40" s="2279"/>
      <c r="AL40" s="2282"/>
      <c r="AM40" s="2128"/>
      <c r="AS40" s="1156">
        <v>23</v>
      </c>
    </row>
    <row s="1267" customFormat="1" customHeight="1" ht="24">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M41" s="1363"/>
      <c r="N41" s="1363"/>
      <c r="O41" s="1363"/>
      <c r="P41" s="1329"/>
      <c r="Q41" s="377"/>
      <c r="R41" s="377"/>
      <c r="S41" s="2274"/>
      <c r="T41" s="2210"/>
      <c r="U41" s="303"/>
      <c r="V41" s="2294"/>
      <c r="W41" s="2296"/>
      <c r="X41" s="1374" t="s">
        <v>442</v>
      </c>
      <c r="Y41" s="1374" t="s">
        <v>443</v>
      </c>
      <c r="Z41" s="1335" t="s">
        <v>444</v>
      </c>
      <c r="AA41" s="2271" t="s">
        <v>445</v>
      </c>
      <c r="AB41" s="2272"/>
      <c r="AC41" s="2280"/>
      <c r="AD41" s="2294"/>
      <c r="AE41" s="2296"/>
      <c r="AF41" s="1374" t="s">
        <v>442</v>
      </c>
      <c r="AG41" s="1374" t="s">
        <v>443</v>
      </c>
      <c r="AH41" s="1335" t="s">
        <v>444</v>
      </c>
      <c r="AI41" s="2271" t="s">
        <v>445</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192</v>
      </c>
      <c r="B44" s="1364" t="s">
        <v>193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192</v>
      </c>
      <c r="B45" s="1364" t="s">
        <v>193</v>
      </c>
      <c r="C45" s="1364" t="s">
        <v>194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2.049999999999997">
      <c r="A46" s="1364" t="s">
        <v>192</v>
      </c>
      <c r="B46" s="1364" t="s">
        <v>193</v>
      </c>
      <c r="C46" s="1364" t="s">
        <v>194</v>
      </c>
      <c r="D46" s="1364" t="s">
        <v>195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customHeight="1" ht="49.5">
      <c r="A47" s="1364" t="s">
        <v>192</v>
      </c>
      <c r="B47" s="1364" t="s">
        <v>193</v>
      </c>
      <c r="C47" s="1364" t="s">
        <v>194</v>
      </c>
      <c r="D47" s="1364" t="s">
        <v>195</v>
      </c>
      <c r="E47" s="2260"/>
      <c r="F47" s="2260"/>
      <c r="G47" s="2260"/>
      <c r="H47" s="2260"/>
      <c r="I47" s="2257" t="str">
        <f>S46&amp;".1"</f>
        <v>....1</v>
      </c>
      <c r="J47" s="1364"/>
      <c r="K47" s="1364"/>
      <c r="L47" s="1365" t="s">
        <v>401</v>
      </c>
      <c r="P47" s="2258">
        <v>1</v>
      </c>
      <c r="Q47" s="1332"/>
      <c r="R47" s="357"/>
      <c r="S47" s="1337"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192</v>
      </c>
      <c r="B48" s="1364" t="s">
        <v>193</v>
      </c>
      <c r="C48" s="1364" t="s">
        <v>194</v>
      </c>
      <c r="D48" s="1364" t="s">
        <v>195</v>
      </c>
      <c r="E48" s="2260"/>
      <c r="F48" s="2260"/>
      <c r="G48" s="2260"/>
      <c r="H48" s="2260"/>
      <c r="I48" s="2287"/>
      <c r="J48" s="2257" t="str">
        <f>I47&amp;".1"</f>
        <v>....1.1</v>
      </c>
      <c r="K48" s="1364"/>
      <c r="L48" s="1365" t="s">
        <v>404</v>
      </c>
      <c r="P48" s="2258"/>
      <c r="Q48" s="2258">
        <v>1</v>
      </c>
      <c r="R48" s="358"/>
      <c r="S48" s="1337"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2.049999999999997">
      <c r="A49" s="1364" t="s">
        <v>192</v>
      </c>
      <c r="B49" s="1364" t="s">
        <v>193</v>
      </c>
      <c r="C49" s="1364" t="s">
        <v>194</v>
      </c>
      <c r="D49" s="1364" t="s">
        <v>195</v>
      </c>
      <c r="E49" s="2260"/>
      <c r="F49" s="2260"/>
      <c r="G49" s="2260"/>
      <c r="H49" s="2260"/>
      <c r="I49" s="2287"/>
      <c r="J49" s="2287"/>
      <c r="K49" s="2257" t="str">
        <f>J48&amp;".1"</f>
        <v>....1.1.1</v>
      </c>
      <c r="L49" s="1365" t="s">
        <v>407</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408</v>
      </c>
      <c r="AN49" s="512">
        <f>STRCHECKDATE(V50:AL50)</f>
      </c>
      <c r="AO49" s="501"/>
      <c r="AP49" s="501" t="str">
        <f>IF(T49="","",T49)</f>
        <v/>
      </c>
      <c r="AQ49" s="501"/>
      <c r="AR49" s="501"/>
      <c r="AS49" s="1156">
        <v>21</v>
      </c>
    </row>
    <row customHeight="1" ht="1.05">
      <c r="A50" s="1364" t="s">
        <v>192</v>
      </c>
      <c r="B50" s="1364" t="s">
        <v>193</v>
      </c>
      <c r="C50" s="1364" t="s">
        <v>194</v>
      </c>
      <c r="D50" s="1364" t="s">
        <v>195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192</v>
      </c>
      <c r="B51" s="1364" t="s">
        <v>193</v>
      </c>
      <c r="C51" s="1364" t="s">
        <v>194</v>
      </c>
      <c r="D51" s="1364" t="s">
        <v>195</v>
      </c>
      <c r="E51" s="2260"/>
      <c r="F51" s="2260"/>
      <c r="G51" s="2260"/>
      <c r="H51" s="2260"/>
      <c r="I51" s="2287"/>
      <c r="J51" s="2257"/>
      <c r="K51" s="1364"/>
      <c r="L51" s="1365"/>
      <c r="P51" s="2258"/>
      <c r="Q51" s="2258"/>
      <c r="R51" s="357"/>
      <c r="S51" s="1279"/>
      <c r="T51" s="289"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192</v>
      </c>
      <c r="B52" s="1364" t="s">
        <v>193</v>
      </c>
      <c r="C52" s="1364" t="s">
        <v>194</v>
      </c>
      <c r="D52" s="1364" t="s">
        <v>195</v>
      </c>
      <c r="E52" s="2260"/>
      <c r="F52" s="2260"/>
      <c r="G52" s="2260"/>
      <c r="H52" s="2260"/>
      <c r="I52" s="2257"/>
      <c r="J52" s="1364"/>
      <c r="K52" s="1364"/>
      <c r="L52" s="1365"/>
      <c r="P52" s="2258"/>
      <c r="Q52" s="1332"/>
      <c r="R52" s="357"/>
      <c r="S52" s="1279"/>
      <c r="T52" s="288"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192</v>
      </c>
      <c r="B53" s="1364" t="s">
        <v>193</v>
      </c>
      <c r="C53" s="1364" t="s">
        <v>194</v>
      </c>
      <c r="D53" s="1364" t="s">
        <v>195</v>
      </c>
      <c r="E53" s="2260"/>
      <c r="F53" s="2260"/>
      <c r="G53" s="2260"/>
      <c r="H53" s="2259"/>
      <c r="I53" s="1364"/>
      <c r="J53" s="1364"/>
      <c r="K53" s="1364"/>
      <c r="L53" s="1365"/>
      <c r="M53" s="1366"/>
      <c r="N53" s="1366"/>
      <c r="O53" s="538"/>
      <c r="P53" s="361"/>
      <c r="Q53" s="376"/>
      <c r="R53" s="356"/>
      <c r="S53" s="1279"/>
      <c r="T53" s="366" t="s">
        <v>411</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192</v>
      </c>
      <c r="B54" s="1344" t="s">
        <v>193</v>
      </c>
      <c r="C54" s="1344" t="s">
        <v>194</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192</v>
      </c>
      <c r="B55" s="1344" t="s">
        <v>193</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192</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92261B-03FF-F334-61CF-0.926A74A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401</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Троицкая ГРЭС филиал ПАО "ОГК-2"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5.699999999999996">
      <c r="Q40" s="377"/>
      <c r="R40" s="377"/>
      <c r="S40" s="2274"/>
      <c r="T40" s="2210"/>
      <c r="U40" s="1032"/>
      <c r="V40" s="2261" t="s">
        <v>431</v>
      </c>
      <c r="W40" s="2284"/>
      <c r="X40" s="2263" t="s">
        <v>433</v>
      </c>
      <c r="Y40" s="2264"/>
      <c r="Z40" s="2263" t="s">
        <v>434</v>
      </c>
      <c r="AA40" s="2270"/>
      <c r="AB40" s="2264"/>
      <c r="AC40" s="2279"/>
      <c r="AD40" s="2261" t="s">
        <v>448</v>
      </c>
      <c r="AE40" s="2284"/>
      <c r="AF40" s="2263" t="s">
        <v>433</v>
      </c>
      <c r="AG40" s="2264"/>
      <c r="AH40" s="2263" t="s">
        <v>434</v>
      </c>
      <c r="AI40" s="2270"/>
      <c r="AJ40" s="2264"/>
      <c r="AK40" s="2279"/>
      <c r="AL40" s="2282"/>
      <c r="AM40" s="2128"/>
      <c r="AS40" s="1156">
        <v>34</v>
      </c>
    </row>
    <row customHeight="1" ht="35.69999999999999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168</v>
      </c>
      <c r="B44" s="1364" t="s">
        <v>169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168</v>
      </c>
      <c r="B45" s="1364" t="s">
        <v>169</v>
      </c>
      <c r="C45" s="1364" t="s">
        <v>170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2.049999999999997">
      <c r="A46" s="1364" t="s">
        <v>168</v>
      </c>
      <c r="B46" s="1364" t="s">
        <v>169</v>
      </c>
      <c r="C46" s="1364" t="s">
        <v>170</v>
      </c>
      <c r="D46" s="1364" t="s">
        <v>171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s="1643" customFormat="1" customHeight="1" ht="0">
      <c r="A47" s="1344" t="s">
        <v>168</v>
      </c>
      <c r="B47" s="1344" t="s">
        <v>169</v>
      </c>
      <c r="C47" s="1344" t="s">
        <v>170</v>
      </c>
      <c r="D47" s="1344" t="s">
        <v>171</v>
      </c>
      <c r="E47" s="2260"/>
      <c r="F47" s="2260"/>
      <c r="G47" s="2260"/>
      <c r="H47" s="2260"/>
      <c r="I47" s="2257" t="str">
        <f>S46&amp;".1"</f>
        <v>....1</v>
      </c>
      <c r="J47" s="1344"/>
      <c r="K47" s="1344"/>
      <c r="L47" s="1347" t="s">
        <v>401</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168</v>
      </c>
      <c r="B48" s="1364" t="s">
        <v>169</v>
      </c>
      <c r="C48" s="1364" t="s">
        <v>170</v>
      </c>
      <c r="D48" s="1364" t="s">
        <v>171</v>
      </c>
      <c r="E48" s="2260"/>
      <c r="F48" s="2260"/>
      <c r="G48" s="2260"/>
      <c r="H48" s="2260"/>
      <c r="I48" s="2287"/>
      <c r="J48" s="2257" t="str">
        <f>S46&amp;".1"</f>
        <v>....1</v>
      </c>
      <c r="K48" s="1364"/>
      <c r="L48" s="1365" t="s">
        <v>404</v>
      </c>
      <c r="P48" s="2258"/>
      <c r="Q48" s="2258">
        <v>1</v>
      </c>
      <c r="R48" s="358"/>
      <c r="S48" s="1337" t="str">
        <f>$J48</f>
        <v>....1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2.049999999999997">
      <c r="A49" s="1364" t="s">
        <v>168</v>
      </c>
      <c r="B49" s="1364" t="s">
        <v>169</v>
      </c>
      <c r="C49" s="1364" t="s">
        <v>170</v>
      </c>
      <c r="D49" s="1364" t="s">
        <v>171</v>
      </c>
      <c r="E49" s="2260"/>
      <c r="F49" s="2260"/>
      <c r="G49" s="2260"/>
      <c r="H49" s="2260"/>
      <c r="I49" s="2287"/>
      <c r="J49" s="2287"/>
      <c r="K49" s="2257" t="str">
        <f>J48&amp;".1"</f>
        <v>....1.1</v>
      </c>
      <c r="L49" s="1365" t="s">
        <v>407</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449</v>
      </c>
      <c r="AN49" s="512">
        <f>STRCHECKDATE(V50:AL50)</f>
      </c>
      <c r="AO49" s="501"/>
      <c r="AP49" s="501" t="str">
        <f>IF(T49="","",T49)</f>
        <v/>
      </c>
      <c r="AQ49" s="501"/>
      <c r="AR49" s="501"/>
      <c r="AS49" s="1156">
        <v>21</v>
      </c>
    </row>
    <row customHeight="1" ht="1.05">
      <c r="A50" s="1364" t="s">
        <v>168</v>
      </c>
      <c r="B50" s="1364" t="s">
        <v>169</v>
      </c>
      <c r="C50" s="1364" t="s">
        <v>170</v>
      </c>
      <c r="D50" s="1364" t="s">
        <v>171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168</v>
      </c>
      <c r="B51" s="1364" t="s">
        <v>169</v>
      </c>
      <c r="C51" s="1364" t="s">
        <v>170</v>
      </c>
      <c r="D51" s="1364" t="s">
        <v>171</v>
      </c>
      <c r="E51" s="2260"/>
      <c r="F51" s="2260"/>
      <c r="G51" s="2260"/>
      <c r="H51" s="2260"/>
      <c r="I51" s="2287"/>
      <c r="J51" s="2257"/>
      <c r="K51" s="1364"/>
      <c r="L51" s="1365"/>
      <c r="P51" s="2258"/>
      <c r="Q51" s="2258"/>
      <c r="R51" s="357"/>
      <c r="S51" s="1279"/>
      <c r="T51" s="288"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168</v>
      </c>
      <c r="B52" s="1364" t="s">
        <v>169</v>
      </c>
      <c r="C52" s="1364" t="s">
        <v>170</v>
      </c>
      <c r="D52" s="1364" t="s">
        <v>171</v>
      </c>
      <c r="E52" s="2260"/>
      <c r="F52" s="2260"/>
      <c r="G52" s="2260"/>
      <c r="H52" s="2260"/>
      <c r="I52" s="2257"/>
      <c r="J52" s="1364"/>
      <c r="K52" s="1364"/>
      <c r="L52" s="1365"/>
      <c r="P52" s="2258"/>
      <c r="Q52" s="1332"/>
      <c r="R52" s="357"/>
      <c r="S52" s="1279"/>
      <c r="T52" s="366"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168</v>
      </c>
      <c r="B53" s="1364" t="s">
        <v>169</v>
      </c>
      <c r="C53" s="1364" t="s">
        <v>170</v>
      </c>
      <c r="D53" s="1364" t="s">
        <v>171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168</v>
      </c>
      <c r="B54" s="1344" t="s">
        <v>169</v>
      </c>
      <c r="C54" s="1344" t="s">
        <v>170</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168</v>
      </c>
      <c r="B55" s="1344" t="s">
        <v>169</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168</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E0C24A-69C6-2AC9-6F8E-0.90F206A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397</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399</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400</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401</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404</v>
      </c>
      <c r="M7" s="538"/>
      <c r="N7" s="1367"/>
      <c r="P7" s="2258"/>
      <c r="Q7" s="2258">
        <v>1</v>
      </c>
      <c r="R7" s="1643"/>
      <c r="S7" s="2008">
        <f>$J7</f>
      </c>
      <c r="T7" s="287" t="s">
        <v>405</v>
      </c>
      <c r="U7" s="301"/>
      <c r="V7" s="2306"/>
      <c r="W7" s="2306"/>
      <c r="X7" s="2306"/>
      <c r="Y7" s="2306"/>
      <c r="Z7" s="2306"/>
      <c r="AA7" s="2306"/>
      <c r="AB7" s="2306"/>
      <c r="AC7" s="2306"/>
      <c r="AD7" s="2306"/>
      <c r="AE7" s="2306"/>
      <c r="AF7" s="2306"/>
      <c r="AG7" s="2306"/>
      <c r="AH7" s="2306"/>
      <c r="AI7" s="2306"/>
      <c r="AJ7" s="2306"/>
      <c r="AK7" s="2306"/>
      <c r="AL7" s="2306"/>
      <c r="AM7" s="2011" t="s">
        <v>406</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407</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Троицкая ГРЭС филиал ПАО "ОГК-2"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5.699999999999996">
      <c r="Q40" s="377"/>
      <c r="R40" s="377"/>
      <c r="S40" s="2274"/>
      <c r="T40" s="2210"/>
      <c r="U40" s="1032"/>
      <c r="V40" s="2261" t="s">
        <v>431</v>
      </c>
      <c r="W40" s="2284"/>
      <c r="X40" s="2263" t="s">
        <v>433</v>
      </c>
      <c r="Y40" s="2264"/>
      <c r="Z40" s="2263" t="s">
        <v>434</v>
      </c>
      <c r="AA40" s="2270"/>
      <c r="AB40" s="2264"/>
      <c r="AC40" s="2279"/>
      <c r="AD40" s="2261" t="s">
        <v>448</v>
      </c>
      <c r="AE40" s="2284"/>
      <c r="AF40" s="2263" t="s">
        <v>433</v>
      </c>
      <c r="AG40" s="2264"/>
      <c r="AH40" s="2263" t="s">
        <v>434</v>
      </c>
      <c r="AI40" s="2270"/>
      <c r="AJ40" s="2264"/>
      <c r="AK40" s="2279"/>
      <c r="AL40" s="2282"/>
      <c r="AM40" s="2128"/>
      <c r="AS40" s="1156">
        <v>34</v>
      </c>
    </row>
    <row customHeight="1" ht="35.69999999999999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180</v>
      </c>
      <c r="B44" s="1364" t="s">
        <v>181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180</v>
      </c>
      <c r="B45" s="1364" t="s">
        <v>181</v>
      </c>
      <c r="C45" s="1364" t="s">
        <v>182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2.049999999999997">
      <c r="A46" s="1364" t="s">
        <v>180</v>
      </c>
      <c r="B46" s="1364" t="s">
        <v>181</v>
      </c>
      <c r="C46" s="1364" t="s">
        <v>182</v>
      </c>
      <c r="D46" s="1364" t="s">
        <v>183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s="1643" customFormat="1" customHeight="1" ht="0">
      <c r="A47" s="1344" t="s">
        <v>180</v>
      </c>
      <c r="B47" s="1344" t="s">
        <v>181</v>
      </c>
      <c r="C47" s="1344" t="s">
        <v>182</v>
      </c>
      <c r="D47" s="1344" t="s">
        <v>183</v>
      </c>
      <c r="E47" s="2260"/>
      <c r="F47" s="2260"/>
      <c r="G47" s="2260"/>
      <c r="H47" s="2260"/>
      <c r="I47" s="2257" t="str">
        <f>S46&amp;".1"</f>
        <v>....1</v>
      </c>
      <c r="J47" s="1344"/>
      <c r="K47" s="1344"/>
      <c r="L47" s="1347" t="s">
        <v>401</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180</v>
      </c>
      <c r="B48" s="1364" t="s">
        <v>181</v>
      </c>
      <c r="C48" s="1364" t="s">
        <v>182</v>
      </c>
      <c r="D48" s="1364" t="s">
        <v>183</v>
      </c>
      <c r="E48" s="2260"/>
      <c r="F48" s="2260"/>
      <c r="G48" s="2260"/>
      <c r="H48" s="2260"/>
      <c r="I48" s="2287"/>
      <c r="J48" s="2257" t="str">
        <f>S46&amp;".1"</f>
        <v>....1</v>
      </c>
      <c r="K48" s="1364"/>
      <c r="L48" s="1365" t="s">
        <v>404</v>
      </c>
      <c r="P48" s="2258"/>
      <c r="Q48" s="2258">
        <v>1</v>
      </c>
      <c r="R48" s="358"/>
      <c r="S48" s="1337" t="str">
        <f>$J48</f>
        <v>....1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2.049999999999997">
      <c r="A49" s="1364" t="s">
        <v>180</v>
      </c>
      <c r="B49" s="1364" t="s">
        <v>181</v>
      </c>
      <c r="C49" s="1364" t="s">
        <v>182</v>
      </c>
      <c r="D49" s="1364" t="s">
        <v>183</v>
      </c>
      <c r="E49" s="2260"/>
      <c r="F49" s="2260"/>
      <c r="G49" s="2260"/>
      <c r="H49" s="2260"/>
      <c r="I49" s="2287"/>
      <c r="J49" s="2287"/>
      <c r="K49" s="2257" t="str">
        <f>J48&amp;".1"</f>
        <v>....1.1</v>
      </c>
      <c r="L49" s="1365" t="s">
        <v>407</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449</v>
      </c>
      <c r="AN49" s="512">
        <f>STRCHECKDATE(V50:AL50)</f>
      </c>
      <c r="AO49" s="501"/>
      <c r="AP49" s="501" t="str">
        <f>IF(T49="","",T49)</f>
        <v/>
      </c>
      <c r="AQ49" s="501"/>
      <c r="AR49" s="501"/>
      <c r="AS49" s="1156">
        <v>21</v>
      </c>
    </row>
    <row customHeight="1" ht="1.05">
      <c r="A50" s="1364" t="s">
        <v>180</v>
      </c>
      <c r="B50" s="1364" t="s">
        <v>181</v>
      </c>
      <c r="C50" s="1364" t="s">
        <v>182</v>
      </c>
      <c r="D50" s="1364" t="s">
        <v>183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180</v>
      </c>
      <c r="B51" s="1364" t="s">
        <v>181</v>
      </c>
      <c r="C51" s="1364" t="s">
        <v>182</v>
      </c>
      <c r="D51" s="1364" t="s">
        <v>183</v>
      </c>
      <c r="E51" s="2260"/>
      <c r="F51" s="2260"/>
      <c r="G51" s="2260"/>
      <c r="H51" s="2260"/>
      <c r="I51" s="2287"/>
      <c r="J51" s="2257"/>
      <c r="K51" s="1364"/>
      <c r="L51" s="1365"/>
      <c r="P51" s="2258"/>
      <c r="Q51" s="2258"/>
      <c r="R51" s="357"/>
      <c r="S51" s="1279"/>
      <c r="T51" s="288"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180</v>
      </c>
      <c r="B52" s="1364" t="s">
        <v>181</v>
      </c>
      <c r="C52" s="1364" t="s">
        <v>182</v>
      </c>
      <c r="D52" s="1364" t="s">
        <v>183</v>
      </c>
      <c r="E52" s="2260"/>
      <c r="F52" s="2260"/>
      <c r="G52" s="2260"/>
      <c r="H52" s="2260"/>
      <c r="I52" s="2257"/>
      <c r="J52" s="1364"/>
      <c r="K52" s="1364"/>
      <c r="L52" s="1365"/>
      <c r="P52" s="2258"/>
      <c r="Q52" s="1332"/>
      <c r="R52" s="357"/>
      <c r="S52" s="1279"/>
      <c r="T52" s="366"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180</v>
      </c>
      <c r="B53" s="1364" t="s">
        <v>181</v>
      </c>
      <c r="C53" s="1364" t="s">
        <v>182</v>
      </c>
      <c r="D53" s="1364" t="s">
        <v>183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180</v>
      </c>
      <c r="B54" s="1344" t="s">
        <v>181</v>
      </c>
      <c r="C54" s="1344" t="s">
        <v>182</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180</v>
      </c>
      <c r="B55" s="1344" t="s">
        <v>181</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180</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24EA7B-B903-0BF6-0C74-0.A5D3394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401</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Троицкая ГРЭС филиал ПАО "ОГК-2"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5.699999999999996">
      <c r="Q40" s="377"/>
      <c r="R40" s="377"/>
      <c r="S40" s="2274"/>
      <c r="T40" s="2210"/>
      <c r="U40" s="1032"/>
      <c r="V40" s="2261" t="s">
        <v>431</v>
      </c>
      <c r="W40" s="2284"/>
      <c r="X40" s="2263" t="s">
        <v>433</v>
      </c>
      <c r="Y40" s="2264"/>
      <c r="Z40" s="2263" t="s">
        <v>434</v>
      </c>
      <c r="AA40" s="2270"/>
      <c r="AB40" s="2264"/>
      <c r="AC40" s="2279"/>
      <c r="AD40" s="2261" t="s">
        <v>448</v>
      </c>
      <c r="AE40" s="2284"/>
      <c r="AF40" s="2263" t="s">
        <v>433</v>
      </c>
      <c r="AG40" s="2264"/>
      <c r="AH40" s="2263" t="s">
        <v>434</v>
      </c>
      <c r="AI40" s="2270"/>
      <c r="AJ40" s="2264"/>
      <c r="AK40" s="2279"/>
      <c r="AL40" s="2282"/>
      <c r="AM40" s="2128"/>
      <c r="AS40" s="1156">
        <v>34</v>
      </c>
    </row>
    <row customHeight="1" ht="35.69999999999999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186</v>
      </c>
      <c r="B44" s="1364" t="s">
        <v>187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186</v>
      </c>
      <c r="B45" s="1364" t="s">
        <v>187</v>
      </c>
      <c r="C45" s="1364" t="s">
        <v>188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2.049999999999997">
      <c r="A46" s="1364" t="s">
        <v>186</v>
      </c>
      <c r="B46" s="1364" t="s">
        <v>187</v>
      </c>
      <c r="C46" s="1364" t="s">
        <v>188</v>
      </c>
      <c r="D46" s="1364" t="s">
        <v>189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s="1643" customFormat="1" customHeight="1" ht="0">
      <c r="A47" s="1344" t="s">
        <v>186</v>
      </c>
      <c r="B47" s="1344" t="s">
        <v>187</v>
      </c>
      <c r="C47" s="1344" t="s">
        <v>188</v>
      </c>
      <c r="D47" s="1344" t="s">
        <v>189</v>
      </c>
      <c r="E47" s="2260"/>
      <c r="F47" s="2260"/>
      <c r="G47" s="2260"/>
      <c r="H47" s="2260"/>
      <c r="I47" s="2257" t="str">
        <f>S46&amp;".1"</f>
        <v>....1</v>
      </c>
      <c r="J47" s="1344"/>
      <c r="K47" s="1344"/>
      <c r="L47" s="1347" t="s">
        <v>401</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186</v>
      </c>
      <c r="B48" s="1364" t="s">
        <v>187</v>
      </c>
      <c r="C48" s="1364" t="s">
        <v>188</v>
      </c>
      <c r="D48" s="1364" t="s">
        <v>189</v>
      </c>
      <c r="E48" s="2260"/>
      <c r="F48" s="2260"/>
      <c r="G48" s="2260"/>
      <c r="H48" s="2260"/>
      <c r="I48" s="2287"/>
      <c r="J48" s="2257" t="str">
        <f>S46&amp;".1"</f>
        <v>....1</v>
      </c>
      <c r="K48" s="1364"/>
      <c r="L48" s="1365" t="s">
        <v>404</v>
      </c>
      <c r="P48" s="2258"/>
      <c r="Q48" s="2258">
        <v>1</v>
      </c>
      <c r="R48" s="358"/>
      <c r="S48" s="1337" t="str">
        <f>$J48</f>
        <v>....1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2.049999999999997">
      <c r="A49" s="1364" t="s">
        <v>186</v>
      </c>
      <c r="B49" s="1364" t="s">
        <v>187</v>
      </c>
      <c r="C49" s="1364" t="s">
        <v>188</v>
      </c>
      <c r="D49" s="1364" t="s">
        <v>189</v>
      </c>
      <c r="E49" s="2260"/>
      <c r="F49" s="2260"/>
      <c r="G49" s="2260"/>
      <c r="H49" s="2260"/>
      <c r="I49" s="2287"/>
      <c r="J49" s="2287"/>
      <c r="K49" s="2257" t="str">
        <f>J48&amp;".1"</f>
        <v>....1.1</v>
      </c>
      <c r="L49" s="1365" t="s">
        <v>407</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449</v>
      </c>
      <c r="AN49" s="512">
        <f>STRCHECKDATE(V50:AL50)</f>
      </c>
      <c r="AO49" s="501"/>
      <c r="AP49" s="501" t="str">
        <f>IF(T49="","",T49)</f>
        <v/>
      </c>
      <c r="AQ49" s="501"/>
      <c r="AR49" s="501"/>
      <c r="AS49" s="1156">
        <v>21</v>
      </c>
    </row>
    <row customHeight="1" ht="0">
      <c r="A50" s="1364" t="s">
        <v>186</v>
      </c>
      <c r="B50" s="1364" t="s">
        <v>187</v>
      </c>
      <c r="C50" s="1364" t="s">
        <v>188</v>
      </c>
      <c r="D50" s="1364" t="s">
        <v>189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186</v>
      </c>
      <c r="B51" s="1364" t="s">
        <v>187</v>
      </c>
      <c r="C51" s="1364" t="s">
        <v>188</v>
      </c>
      <c r="D51" s="1364" t="s">
        <v>189</v>
      </c>
      <c r="E51" s="2260"/>
      <c r="F51" s="2260"/>
      <c r="G51" s="2260"/>
      <c r="H51" s="2260"/>
      <c r="I51" s="2287"/>
      <c r="J51" s="2257"/>
      <c r="K51" s="1364"/>
      <c r="L51" s="1365"/>
      <c r="P51" s="2258"/>
      <c r="Q51" s="2258"/>
      <c r="R51" s="357"/>
      <c r="S51" s="1279"/>
      <c r="T51" s="288"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186</v>
      </c>
      <c r="B52" s="1364" t="s">
        <v>187</v>
      </c>
      <c r="C52" s="1364" t="s">
        <v>188</v>
      </c>
      <c r="D52" s="1364" t="s">
        <v>189</v>
      </c>
      <c r="E52" s="2260"/>
      <c r="F52" s="2260"/>
      <c r="G52" s="2260"/>
      <c r="H52" s="2260"/>
      <c r="I52" s="2257"/>
      <c r="J52" s="1364"/>
      <c r="K52" s="1364"/>
      <c r="L52" s="1365"/>
      <c r="P52" s="2258"/>
      <c r="Q52" s="1332"/>
      <c r="R52" s="357"/>
      <c r="S52" s="1279"/>
      <c r="T52" s="366"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186</v>
      </c>
      <c r="B53" s="1364" t="s">
        <v>187</v>
      </c>
      <c r="C53" s="1364" t="s">
        <v>188</v>
      </c>
      <c r="D53" s="1364" t="s">
        <v>189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186</v>
      </c>
      <c r="B54" s="1344" t="s">
        <v>187</v>
      </c>
      <c r="C54" s="1344" t="s">
        <v>188</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186</v>
      </c>
      <c r="B55" s="1344" t="s">
        <v>187</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186</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A4D871-6876-0FB4-3961-0.95B6F883}"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123</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394</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395</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396</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397</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398</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399</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400</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401</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404</v>
      </c>
      <c r="N7" s="510"/>
      <c r="O7" s="328"/>
      <c r="Q7" s="2258"/>
      <c r="R7" s="2258">
        <v>1</v>
      </c>
      <c r="S7" s="519"/>
      <c r="T7" s="358"/>
      <c r="U7" s="1337">
        <f>$J7</f>
      </c>
      <c r="V7" s="287" t="s">
        <v>405</v>
      </c>
      <c r="W7" s="301"/>
      <c r="X7" s="2246"/>
      <c r="Y7" s="2247"/>
      <c r="Z7" s="2247"/>
      <c r="AA7" s="2247"/>
      <c r="AB7" s="2247"/>
      <c r="AC7" s="2236"/>
      <c r="AD7" s="2236"/>
      <c r="AE7" s="2236"/>
      <c r="AF7" s="2309"/>
      <c r="AG7" s="2246"/>
      <c r="AH7" s="2247"/>
      <c r="AI7" s="2247"/>
      <c r="AJ7" s="2247"/>
      <c r="AK7" s="2247"/>
      <c r="AL7" s="2247"/>
      <c r="AM7" s="2247"/>
      <c r="AN7" s="2247"/>
      <c r="AO7" s="2247"/>
      <c r="AP7" s="2248"/>
      <c r="AQ7" s="1259" t="s">
        <v>406</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407</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450</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451</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452</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409</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410</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412</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413</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414</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415</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416</v>
      </c>
      <c r="Q26" s="1363"/>
      <c r="R26" s="1372"/>
      <c r="S26" s="1372"/>
      <c r="T26" s="1372"/>
      <c r="U26" s="730"/>
      <c r="V26" s="1161" t="s">
        <v>417</v>
      </c>
      <c r="AD26" s="187" t="s">
        <v>418</v>
      </c>
      <c r="AF26" s="187" t="s">
        <v>419</v>
      </c>
      <c r="AG26" s="1161" t="s">
        <v>417</v>
      </c>
      <c r="AM26" s="187" t="s">
        <v>420</v>
      </c>
      <c r="AO26" s="187" t="s">
        <v>419</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Троицкая ГРЭС филиал ПАО "ОГК-2"</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421</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422</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423</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424</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425</v>
      </c>
      <c r="AG40" s="327"/>
      <c r="AH40" s="327"/>
      <c r="AI40" s="327"/>
      <c r="AJ40" s="327"/>
      <c r="AK40" s="327"/>
      <c r="AL40" s="327"/>
      <c r="AM40" s="327"/>
      <c r="AN40" s="327"/>
      <c r="AO40" s="279" t="s">
        <v>425</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298</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299</v>
      </c>
      <c r="AW42" s="1156">
        <v>14</v>
      </c>
    </row>
    <row customHeight="1" ht="14.699999999999998">
      <c r="R43" s="377"/>
      <c r="S43" s="377"/>
      <c r="T43" s="377"/>
      <c r="U43" s="2274" t="s">
        <v>87</v>
      </c>
      <c r="V43" s="2210" t="s">
        <v>426</v>
      </c>
      <c r="W43" s="302"/>
      <c r="X43" s="2275" t="s">
        <v>427</v>
      </c>
      <c r="Y43" s="2292"/>
      <c r="Z43" s="2292"/>
      <c r="AA43" s="2292"/>
      <c r="AB43" s="2292"/>
      <c r="AC43" s="2276"/>
      <c r="AD43" s="2276"/>
      <c r="AE43" s="2277"/>
      <c r="AF43" s="2278" t="s">
        <v>428</v>
      </c>
      <c r="AG43" s="2275" t="s">
        <v>427</v>
      </c>
      <c r="AH43" s="2292"/>
      <c r="AI43" s="2292"/>
      <c r="AJ43" s="2292"/>
      <c r="AK43" s="2292"/>
      <c r="AL43" s="2276"/>
      <c r="AM43" s="2276"/>
      <c r="AN43" s="2277"/>
      <c r="AO43" s="2278" t="s">
        <v>429</v>
      </c>
      <c r="AP43" s="2281" t="s">
        <v>430</v>
      </c>
      <c r="AQ43" s="2128"/>
      <c r="AW43" s="1156">
        <v>14</v>
      </c>
    </row>
    <row customHeight="1" ht="35.699999999999996">
      <c r="R44" s="377"/>
      <c r="S44" s="377"/>
      <c r="T44" s="377"/>
      <c r="U44" s="2274"/>
      <c r="V44" s="2210"/>
      <c r="W44" s="1032"/>
      <c r="X44" s="2295" t="s">
        <v>453</v>
      </c>
      <c r="Y44" s="2313" t="s">
        <v>454</v>
      </c>
      <c r="Z44" s="2313"/>
      <c r="AA44" s="2313"/>
      <c r="AB44" s="2313"/>
      <c r="AC44" s="2295" t="s">
        <v>434</v>
      </c>
      <c r="AD44" s="2612"/>
      <c r="AE44" s="2315"/>
      <c r="AF44" s="2279"/>
      <c r="AG44" s="2295" t="s">
        <v>453</v>
      </c>
      <c r="AH44" s="2313" t="s">
        <v>454</v>
      </c>
      <c r="AI44" s="2313"/>
      <c r="AJ44" s="2313"/>
      <c r="AK44" s="2313"/>
      <c r="AL44" s="2295" t="s">
        <v>434</v>
      </c>
      <c r="AM44" s="2612"/>
      <c r="AN44" s="2315"/>
      <c r="AO44" s="2279"/>
      <c r="AP44" s="2282"/>
      <c r="AQ44" s="2128"/>
      <c r="AW44" s="1156">
        <v>34</v>
      </c>
    </row>
    <row customHeight="1" ht="14.699999999999998">
      <c r="R45" s="377"/>
      <c r="S45" s="377"/>
      <c r="T45" s="377"/>
      <c r="U45" s="2274"/>
      <c r="V45" s="2210"/>
      <c r="W45" s="1032"/>
      <c r="X45" s="2326"/>
      <c r="Y45" s="2318" t="s">
        <v>455</v>
      </c>
      <c r="Z45" s="2271" t="s">
        <v>456</v>
      </c>
      <c r="AA45" s="2321"/>
      <c r="AB45" s="2272"/>
      <c r="AC45" s="2296"/>
      <c r="AD45" s="2613"/>
      <c r="AE45" s="2317"/>
      <c r="AF45" s="2279"/>
      <c r="AG45" s="2326"/>
      <c r="AH45" s="2318" t="s">
        <v>455</v>
      </c>
      <c r="AI45" s="2271" t="s">
        <v>456</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457</v>
      </c>
      <c r="AA46" s="2271" t="s">
        <v>458</v>
      </c>
      <c r="AB46" s="2272"/>
      <c r="AC46" s="2318" t="s">
        <v>444</v>
      </c>
      <c r="AD46" s="2322" t="s">
        <v>445</v>
      </c>
      <c r="AE46" s="2323"/>
      <c r="AF46" s="2279"/>
      <c r="AG46" s="2326"/>
      <c r="AH46" s="2319"/>
      <c r="AI46" s="2318" t="s">
        <v>457</v>
      </c>
      <c r="AJ46" s="2271" t="s">
        <v>458</v>
      </c>
      <c r="AK46" s="2272"/>
      <c r="AL46" s="2318" t="s">
        <v>444</v>
      </c>
      <c r="AM46" s="2322" t="s">
        <v>445</v>
      </c>
      <c r="AN46" s="2323"/>
      <c r="AO46" s="2279"/>
      <c r="AP46" s="2282"/>
      <c r="AQ46" s="2128"/>
      <c r="AW46" s="1156">
        <v>26</v>
      </c>
    </row>
    <row customHeight="1" ht="65.25">
      <c r="A47" s="1260"/>
      <c r="B47" s="1260" t="s">
        <v>135</v>
      </c>
      <c r="C47" s="1260" t="s">
        <v>136</v>
      </c>
      <c r="D47" s="1260" t="s">
        <v>137</v>
      </c>
      <c r="E47" s="1311" t="s">
        <v>435</v>
      </c>
      <c r="F47" s="1311" t="s">
        <v>436</v>
      </c>
      <c r="G47" s="1311" t="s">
        <v>437</v>
      </c>
      <c r="H47" s="1311" t="s">
        <v>438</v>
      </c>
      <c r="I47" s="1311" t="s">
        <v>439</v>
      </c>
      <c r="J47" s="1311" t="s">
        <v>440</v>
      </c>
      <c r="K47" s="1311" t="s">
        <v>441</v>
      </c>
      <c r="L47" s="1311" t="s">
        <v>459</v>
      </c>
      <c r="M47" s="1311" t="s">
        <v>416</v>
      </c>
      <c r="R47" s="377"/>
      <c r="S47" s="377"/>
      <c r="T47" s="377"/>
      <c r="U47" s="2274"/>
      <c r="V47" s="2210"/>
      <c r="W47" s="303"/>
      <c r="X47" s="2296"/>
      <c r="Y47" s="2320"/>
      <c r="Z47" s="2320"/>
      <c r="AA47" s="1223" t="s">
        <v>460</v>
      </c>
      <c r="AB47" s="1223" t="s">
        <v>461</v>
      </c>
      <c r="AC47" s="2320"/>
      <c r="AD47" s="2324"/>
      <c r="AE47" s="2325"/>
      <c r="AF47" s="2280"/>
      <c r="AG47" s="2296"/>
      <c r="AH47" s="2320"/>
      <c r="AI47" s="2320"/>
      <c r="AJ47" s="1223" t="s">
        <v>460</v>
      </c>
      <c r="AK47" s="1223" t="s">
        <v>461</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108</v>
      </c>
      <c r="V48" s="1256" t="s">
        <v>109</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174</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123</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174</v>
      </c>
      <c r="B50" s="1268" t="s">
        <v>175</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395</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396</v>
      </c>
      <c r="AS50" s="501"/>
      <c r="AT50" s="501" t="str">
        <f>IF(V50="","",V50)</f>
        <v>Территория действия тарифа</v>
      </c>
      <c r="AU50" s="501"/>
      <c r="AV50" s="501"/>
      <c r="AW50" s="1156">
        <v>21</v>
      </c>
    </row>
    <row customHeight="1" ht="24">
      <c r="A51" s="1268" t="s">
        <v>174</v>
      </c>
      <c r="B51" s="1268" t="s">
        <v>175</v>
      </c>
      <c r="C51" s="1268" t="s">
        <v>176</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397</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398</v>
      </c>
      <c r="AS51" s="501"/>
      <c r="AT51" s="501" t="str">
        <f>IF(V51="","",V51)</f>
        <v>Наименование системы теплоснабжения </v>
      </c>
      <c r="AU51" s="501"/>
      <c r="AV51" s="501"/>
      <c r="AW51" s="1156">
        <v>23</v>
      </c>
    </row>
    <row customHeight="1" ht="22.049999999999997">
      <c r="A52" s="1268" t="s">
        <v>174</v>
      </c>
      <c r="B52" s="1268" t="s">
        <v>175</v>
      </c>
      <c r="C52" s="1268" t="s">
        <v>176</v>
      </c>
      <c r="D52" s="1268" t="s">
        <v>177</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399</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400</v>
      </c>
      <c r="AS52" s="501"/>
      <c r="AT52" s="501" t="str">
        <f>IF(V52="","",V52)</f>
        <v>Источник тепловой энергии  </v>
      </c>
      <c r="AU52" s="501"/>
      <c r="AV52" s="501"/>
      <c r="AW52" s="1156">
        <v>21</v>
      </c>
    </row>
    <row s="1643" customFormat="1" customHeight="1" ht="0">
      <c r="A53" s="1376" t="s">
        <v>174</v>
      </c>
      <c r="B53" s="1376" t="s">
        <v>175</v>
      </c>
      <c r="C53" s="1376" t="s">
        <v>176</v>
      </c>
      <c r="D53" s="1376" t="s">
        <v>177</v>
      </c>
      <c r="E53" s="2291"/>
      <c r="F53" s="2291"/>
      <c r="G53" s="2291"/>
      <c r="H53" s="2312"/>
      <c r="I53" s="2128" t="str">
        <f>U52&amp;".1"</f>
        <v>....1</v>
      </c>
      <c r="J53" s="1376"/>
      <c r="K53" s="1376"/>
      <c r="L53" s="1376"/>
      <c r="M53" s="1382" t="s">
        <v>401</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174</v>
      </c>
      <c r="B54" s="1268" t="s">
        <v>175</v>
      </c>
      <c r="C54" s="1268" t="s">
        <v>176</v>
      </c>
      <c r="D54" s="1268" t="s">
        <v>177</v>
      </c>
      <c r="E54" s="2291"/>
      <c r="F54" s="2291"/>
      <c r="G54" s="2291"/>
      <c r="H54" s="2312"/>
      <c r="I54" s="2102"/>
      <c r="J54" s="2128" t="str">
        <f>I53&amp;".1"</f>
        <v>....1.1</v>
      </c>
      <c r="K54" s="1268"/>
      <c r="L54" s="1268"/>
      <c r="M54" s="1311" t="s">
        <v>404</v>
      </c>
      <c r="Q54" s="2258"/>
      <c r="R54" s="2258">
        <v>1</v>
      </c>
      <c r="S54" s="519"/>
      <c r="T54" s="358"/>
      <c r="U54" s="1337" t="str">
        <f>$J54</f>
        <v>....1.1</v>
      </c>
      <c r="V54" s="287" t="s">
        <v>405</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406</v>
      </c>
      <c r="AS54" s="501"/>
      <c r="AT54" s="501" t="str">
        <f>IF(V54="","",V54)</f>
        <v>Группа потребителей</v>
      </c>
      <c r="AU54" s="501"/>
      <c r="AV54" s="501"/>
      <c r="AW54" s="1156">
        <v>21</v>
      </c>
    </row>
    <row customHeight="1" ht="22.049999999999997">
      <c r="A55" s="1268" t="s">
        <v>174</v>
      </c>
      <c r="B55" s="1268" t="s">
        <v>175</v>
      </c>
      <c r="C55" s="1268" t="s">
        <v>176</v>
      </c>
      <c r="D55" s="1268" t="s">
        <v>177</v>
      </c>
      <c r="E55" s="2291"/>
      <c r="F55" s="2291"/>
      <c r="G55" s="2291"/>
      <c r="H55" s="2312"/>
      <c r="I55" s="2102"/>
      <c r="J55" s="2102"/>
      <c r="K55" s="2128" t="str">
        <f>J54&amp;".1"</f>
        <v>....1.1.1</v>
      </c>
      <c r="L55" s="140"/>
      <c r="M55" s="1311" t="s">
        <v>407</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450</v>
      </c>
      <c r="AR55" s="512">
        <f>STRCHECKDATE(X57:AP57)</f>
      </c>
      <c r="AS55" s="501"/>
      <c r="AT55" s="501" t="str">
        <f>IF(V55="","",V55)</f>
        <v/>
      </c>
      <c r="AU55" s="501"/>
      <c r="AV55" s="501"/>
      <c r="AW55" s="1156">
        <v>21</v>
      </c>
    </row>
    <row customHeight="1" ht="11.549999999999999">
      <c r="A56" s="1268" t="s">
        <v>174</v>
      </c>
      <c r="B56" s="1268" t="s">
        <v>175</v>
      </c>
      <c r="C56" s="1268" t="s">
        <v>176</v>
      </c>
      <c r="D56" s="1268" t="s">
        <v>177</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451</v>
      </c>
      <c r="AR56" s="512">
        <f>STRCHECKDATE(X58:AP58)</f>
      </c>
      <c r="AS56" s="501"/>
      <c r="AT56" s="501" t="str">
        <f>IF(V56="","",V56)</f>
        <v/>
      </c>
      <c r="AU56" s="501"/>
      <c r="AV56" s="501"/>
      <c r="AW56" s="1156">
        <v>11</v>
      </c>
    </row>
    <row customHeight="1" ht="0">
      <c r="A57" s="1268" t="s">
        <v>174</v>
      </c>
      <c r="B57" s="1268" t="s">
        <v>175</v>
      </c>
      <c r="C57" s="1268" t="s">
        <v>176</v>
      </c>
      <c r="D57" s="1268" t="s">
        <v>177</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174</v>
      </c>
      <c r="B58" s="1268" t="s">
        <v>175</v>
      </c>
      <c r="C58" s="1268" t="s">
        <v>176</v>
      </c>
      <c r="D58" s="1268" t="s">
        <v>177</v>
      </c>
      <c r="E58" s="2291"/>
      <c r="F58" s="2291"/>
      <c r="G58" s="2291"/>
      <c r="H58" s="2312"/>
      <c r="I58" s="2102"/>
      <c r="J58" s="2102"/>
      <c r="K58" s="2128"/>
      <c r="L58" s="1268"/>
      <c r="M58" s="1311"/>
      <c r="Q58" s="2258"/>
      <c r="R58" s="2258"/>
      <c r="S58" s="1332"/>
      <c r="T58" s="357"/>
      <c r="U58" s="1279"/>
      <c r="V58" s="289" t="s">
        <v>452</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174</v>
      </c>
      <c r="B59" s="1268" t="s">
        <v>175</v>
      </c>
      <c r="C59" s="1268" t="s">
        <v>176</v>
      </c>
      <c r="D59" s="1268" t="s">
        <v>177</v>
      </c>
      <c r="E59" s="2291"/>
      <c r="F59" s="2291"/>
      <c r="G59" s="2291"/>
      <c r="H59" s="2312"/>
      <c r="I59" s="2102"/>
      <c r="J59" s="2128"/>
      <c r="K59" s="1268"/>
      <c r="L59" s="1268"/>
      <c r="M59" s="1311"/>
      <c r="Q59" s="2258"/>
      <c r="R59" s="2258"/>
      <c r="S59" s="1332"/>
      <c r="T59" s="357"/>
      <c r="U59" s="1279"/>
      <c r="V59" s="288" t="s">
        <v>409</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174</v>
      </c>
      <c r="B60" s="1268" t="s">
        <v>175</v>
      </c>
      <c r="C60" s="1268" t="s">
        <v>176</v>
      </c>
      <c r="D60" s="1268" t="s">
        <v>177</v>
      </c>
      <c r="E60" s="2291"/>
      <c r="F60" s="2291"/>
      <c r="G60" s="2291"/>
      <c r="H60" s="2312"/>
      <c r="I60" s="2128"/>
      <c r="J60" s="1268"/>
      <c r="K60" s="1268"/>
      <c r="L60" s="1268"/>
      <c r="M60" s="1311"/>
      <c r="Q60" s="2258"/>
      <c r="R60" s="1332"/>
      <c r="S60" s="1332"/>
      <c r="T60" s="357"/>
      <c r="U60" s="1279"/>
      <c r="V60" s="366" t="s">
        <v>410</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174</v>
      </c>
      <c r="B61" s="1268" t="s">
        <v>175</v>
      </c>
      <c r="C61" s="1268" t="s">
        <v>176</v>
      </c>
      <c r="D61" s="1268" t="s">
        <v>177</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174</v>
      </c>
      <c r="B62" s="1376" t="s">
        <v>175</v>
      </c>
      <c r="C62" s="1376" t="s">
        <v>176</v>
      </c>
      <c r="D62" s="1375"/>
      <c r="E62" s="2291"/>
      <c r="F62" s="2291"/>
      <c r="G62" s="2290"/>
      <c r="H62" s="1375"/>
      <c r="I62" s="1375"/>
      <c r="J62" s="1375"/>
      <c r="K62" s="1375"/>
      <c r="L62" s="1375"/>
      <c r="M62" s="1378"/>
      <c r="N62" s="1379"/>
      <c r="O62" s="1379"/>
      <c r="P62" s="352"/>
      <c r="Q62" s="1317"/>
      <c r="R62" s="1318"/>
      <c r="S62" s="1317"/>
      <c r="T62" s="1317"/>
      <c r="U62" s="1323"/>
      <c r="V62" s="1326" t="s">
        <v>412</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174</v>
      </c>
      <c r="B63" s="1376" t="s">
        <v>175</v>
      </c>
      <c r="C63" s="1375"/>
      <c r="D63" s="1375"/>
      <c r="E63" s="2291"/>
      <c r="F63" s="2290"/>
      <c r="G63" s="1375"/>
      <c r="H63" s="1375"/>
      <c r="I63" s="1375"/>
      <c r="J63" s="1375"/>
      <c r="K63" s="1375"/>
      <c r="L63" s="1375"/>
      <c r="M63" s="1378"/>
      <c r="N63" s="1380"/>
      <c r="O63" s="1380"/>
      <c r="P63" s="352"/>
      <c r="Q63" s="1317"/>
      <c r="R63" s="1318"/>
      <c r="S63" s="1317"/>
      <c r="T63" s="1317"/>
      <c r="U63" s="1323"/>
      <c r="V63" s="1326" t="s">
        <v>413</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174</v>
      </c>
      <c r="B64" s="1376"/>
      <c r="C64" s="1376"/>
      <c r="D64" s="1376"/>
      <c r="E64" s="2290"/>
      <c r="F64" s="1376"/>
      <c r="G64" s="1376"/>
      <c r="H64" s="1376"/>
      <c r="I64" s="1376"/>
      <c r="J64" s="1376"/>
      <c r="K64" s="1376"/>
      <c r="L64" s="1376"/>
      <c r="M64" s="1382"/>
      <c r="N64" s="1380"/>
      <c r="O64" s="1380"/>
      <c r="P64" s="352"/>
      <c r="Q64" s="381"/>
      <c r="R64" s="1345"/>
      <c r="S64" s="381"/>
      <c r="T64" s="381"/>
      <c r="U64" s="1323"/>
      <c r="V64" s="1326" t="s">
        <v>414</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446</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1F74D38-3817-BCF1-75A3-0.4EEA684B}" mc:Ignorable="x14ac xr xr2 xr3">
  <sheetPr>
    <tabColor rgb="FFCCCCFF"/>
  </sheetPr>
  <dimension ref="A1:Q79"/>
  <sheetViews>
    <sheetView topLeftCell="A1" showGridLines="0" zoomScale="90" workbookViewId="0">
      <selection activeCell="F67" sqref="F67:F70"/>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PP108.OPEN.INFO.QUARTER.COLDVSNA.EIAS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3"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72"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38663EC-2E4A-308B-CDB1-0.1F712BD4}"/>
    <hyperlink ref="H17" location="Титульный!H9" display="Как заполнить?" tooltip="Помощь по работе с полями отчётной формы" xr:uid="{.9332E8B-2139-6851-2FFC-0.FD218464}"/>
    <hyperlink ref="H39" location="Титульный!H9" display="Как заполнить?" tooltip="Помощь по работе с полями отчётной формы" xr:uid="{5500E4FB-A0FF-091B-5551-0.25CD3A8D}"/>
    <hyperlink ref="H62" location="Титульный!H9" display="Как заполнить?" tooltip="Помощь по работе с полями отчётной формы" xr:uid="{669943FA-80A1-899C-14E4-0.A56CB85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ECF847-3B68-DC95-D16E-0.1F149075}"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123</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394</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395</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396</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397</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398</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399</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400</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401</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462</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463</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464</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465</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466</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412</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413</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415</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416</v>
      </c>
      <c r="P23" s="1509"/>
      <c r="Q23" s="1511"/>
      <c r="R23" s="1511"/>
      <c r="Y23" s="1508" t="s">
        <v>418</v>
      </c>
      <c r="AA23" s="1508" t="s">
        <v>419</v>
      </c>
      <c r="AB23" s="1508" t="s">
        <v>467</v>
      </c>
      <c r="AE23" s="1508" t="s">
        <v>468</v>
      </c>
      <c r="AF23" s="1508" t="s">
        <v>467</v>
      </c>
      <c r="AI23" s="1508" t="s">
        <v>469</v>
      </c>
      <c r="AJ23" s="1508" t="s">
        <v>467</v>
      </c>
      <c r="AM23" s="1508" t="s">
        <v>470</v>
      </c>
      <c r="AQ23" s="1508" t="s">
        <v>418</v>
      </c>
      <c r="AS23" s="1508" t="s">
        <v>419</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Троицкая ГРЭС филиал ПАО "ОГК-2"</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421</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422</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421</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422</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425</v>
      </c>
      <c r="AB37" s="327"/>
      <c r="AC37" s="327"/>
      <c r="AD37" s="327"/>
      <c r="AE37" s="327"/>
      <c r="AF37" s="327"/>
      <c r="AG37" s="327"/>
      <c r="AH37" s="327"/>
      <c r="AI37" s="327"/>
      <c r="AJ37" s="327"/>
      <c r="AK37" s="327"/>
      <c r="AL37" s="327"/>
      <c r="AM37" s="327"/>
      <c r="AN37" s="327"/>
      <c r="AO37" s="327"/>
      <c r="AP37" s="327"/>
      <c r="AQ37" s="327"/>
      <c r="AR37" s="327"/>
      <c r="AS37" s="279" t="s">
        <v>425</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298</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299</v>
      </c>
      <c r="BA39" s="1156">
        <v>14</v>
      </c>
    </row>
    <row customHeight="1" ht="14.699999999999998">
      <c r="Q40" s="292"/>
      <c r="R40" s="377"/>
      <c r="S40" s="2274" t="s">
        <v>87</v>
      </c>
      <c r="T40" s="2210" t="s">
        <v>471</v>
      </c>
      <c r="U40" s="302"/>
      <c r="V40" s="2276"/>
      <c r="W40" s="2276"/>
      <c r="X40" s="2276"/>
      <c r="Y40" s="2276"/>
      <c r="Z40" s="2277"/>
      <c r="AA40" s="2337" t="s">
        <v>428</v>
      </c>
      <c r="AB40" s="2329" t="s">
        <v>472</v>
      </c>
      <c r="AC40" s="2292"/>
      <c r="AD40" s="2292"/>
      <c r="AE40" s="2330"/>
      <c r="AF40" s="2292" t="s">
        <v>473</v>
      </c>
      <c r="AG40" s="2292"/>
      <c r="AH40" s="2292"/>
      <c r="AI40" s="2330"/>
      <c r="AJ40" s="2329" t="s">
        <v>474</v>
      </c>
      <c r="AK40" s="2292"/>
      <c r="AL40" s="2292"/>
      <c r="AM40" s="2330"/>
      <c r="AN40" s="2329" t="s">
        <v>427</v>
      </c>
      <c r="AO40" s="2292"/>
      <c r="AP40" s="2276"/>
      <c r="AQ40" s="2276"/>
      <c r="AR40" s="2277"/>
      <c r="AS40" s="2278" t="s">
        <v>428</v>
      </c>
      <c r="AT40" s="2281" t="s">
        <v>430</v>
      </c>
      <c r="AU40" s="2128"/>
      <c r="BA40" s="1156">
        <v>14</v>
      </c>
    </row>
    <row customHeight="1" ht="35.699999999999996">
      <c r="Q41" s="292"/>
      <c r="R41" s="377"/>
      <c r="S41" s="2274"/>
      <c r="T41" s="2210"/>
      <c r="U41" s="1032"/>
      <c r="V41" s="2128" t="s">
        <v>475</v>
      </c>
      <c r="W41" s="2128"/>
      <c r="X41" s="2295" t="s">
        <v>434</v>
      </c>
      <c r="Y41" s="2314"/>
      <c r="Z41" s="2315"/>
      <c r="AA41" s="2338"/>
      <c r="AB41" s="2331"/>
      <c r="AC41" s="2332"/>
      <c r="AD41" s="2332"/>
      <c r="AE41" s="2333"/>
      <c r="AF41" s="2332"/>
      <c r="AG41" s="2332"/>
      <c r="AH41" s="2332"/>
      <c r="AI41" s="2333"/>
      <c r="AJ41" s="2331"/>
      <c r="AK41" s="2332"/>
      <c r="AL41" s="2332"/>
      <c r="AM41" s="2332"/>
      <c r="AN41" s="2128" t="s">
        <v>475</v>
      </c>
      <c r="AO41" s="2128"/>
      <c r="AP41" s="2314" t="s">
        <v>434</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135</v>
      </c>
      <c r="C43" s="1371" t="s">
        <v>136</v>
      </c>
      <c r="D43" s="1371" t="s">
        <v>137</v>
      </c>
      <c r="E43" s="1365" t="s">
        <v>435</v>
      </c>
      <c r="F43" s="1365" t="s">
        <v>436</v>
      </c>
      <c r="G43" s="1365" t="s">
        <v>437</v>
      </c>
      <c r="H43" s="1365" t="s">
        <v>438</v>
      </c>
      <c r="I43" s="1365" t="s">
        <v>439</v>
      </c>
      <c r="J43" s="1365" t="s">
        <v>440</v>
      </c>
      <c r="K43" s="1365" t="s">
        <v>441</v>
      </c>
      <c r="L43" s="1365" t="s">
        <v>416</v>
      </c>
      <c r="Q43" s="292"/>
      <c r="R43" s="377"/>
      <c r="S43" s="2274"/>
      <c r="T43" s="2210"/>
      <c r="U43" s="303"/>
      <c r="V43" s="1331" t="s">
        <v>476</v>
      </c>
      <c r="W43" s="1331" t="s">
        <v>477</v>
      </c>
      <c r="X43" s="1339" t="s">
        <v>444</v>
      </c>
      <c r="Y43" s="2271" t="s">
        <v>445</v>
      </c>
      <c r="Z43" s="2272"/>
      <c r="AA43" s="2339"/>
      <c r="AB43" s="2334"/>
      <c r="AC43" s="2335"/>
      <c r="AD43" s="2335"/>
      <c r="AE43" s="2336"/>
      <c r="AF43" s="2335"/>
      <c r="AG43" s="2335"/>
      <c r="AH43" s="2335"/>
      <c r="AI43" s="2336"/>
      <c r="AJ43" s="2334"/>
      <c r="AK43" s="2335"/>
      <c r="AL43" s="2335"/>
      <c r="AM43" s="2336"/>
      <c r="AN43" s="1861" t="s">
        <v>476</v>
      </c>
      <c r="AO43" s="1861" t="s">
        <v>477</v>
      </c>
      <c r="AP43" s="1339" t="s">
        <v>444</v>
      </c>
      <c r="AQ43" s="2271" t="s">
        <v>445</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108</v>
      </c>
      <c r="T44" s="1256" t="s">
        <v>109</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198</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123</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198</v>
      </c>
      <c r="B46" s="1364" t="s">
        <v>199</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395</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396</v>
      </c>
      <c r="AW46" s="501"/>
      <c r="AX46" s="501" t="str">
        <f>IF(T46="","",T46)</f>
        <v>Территория действия тарифа</v>
      </c>
      <c r="AY46" s="501"/>
      <c r="AZ46" s="501"/>
      <c r="BA46" s="1156">
        <v>21</v>
      </c>
    </row>
    <row customHeight="1" ht="24">
      <c r="A47" s="1364" t="s">
        <v>198</v>
      </c>
      <c r="B47" s="1364" t="s">
        <v>199</v>
      </c>
      <c r="C47" s="1364" t="s">
        <v>200</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397</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398</v>
      </c>
      <c r="AW47" s="501"/>
      <c r="AX47" s="501" t="str">
        <f>IF(T47="","",T47)</f>
        <v>Наименование системы теплоснабжения </v>
      </c>
      <c r="AY47" s="501"/>
      <c r="AZ47" s="501"/>
      <c r="BA47" s="1156">
        <v>23</v>
      </c>
    </row>
    <row customHeight="1" ht="21">
      <c r="A48" s="1364" t="s">
        <v>198</v>
      </c>
      <c r="B48" s="1364" t="s">
        <v>199</v>
      </c>
      <c r="C48" s="1364" t="s">
        <v>200</v>
      </c>
      <c r="D48" s="1364" t="s">
        <v>201</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399</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400</v>
      </c>
      <c r="AW48" s="501"/>
      <c r="AX48" s="501" t="str">
        <f>IF(T48="","",T48)</f>
        <v>Источник тепловой энергии  </v>
      </c>
      <c r="AY48" s="501"/>
      <c r="AZ48" s="501"/>
      <c r="BA48" s="1156">
        <v>20</v>
      </c>
    </row>
    <row s="1643" customFormat="1" customHeight="1" ht="1.05">
      <c r="A49" s="1344" t="s">
        <v>198</v>
      </c>
      <c r="B49" s="1344" t="s">
        <v>199</v>
      </c>
      <c r="C49" s="1344" t="s">
        <v>200</v>
      </c>
      <c r="D49" s="1344" t="s">
        <v>201</v>
      </c>
      <c r="E49" s="2260"/>
      <c r="F49" s="2260"/>
      <c r="G49" s="2260"/>
      <c r="H49" s="2260"/>
      <c r="I49" s="2257" t="str">
        <f>S48&amp;".1"</f>
        <v>....1</v>
      </c>
      <c r="J49" s="1344"/>
      <c r="K49" s="1344"/>
      <c r="L49" s="1347" t="s">
        <v>401</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198</v>
      </c>
      <c r="B50" s="1344" t="s">
        <v>199</v>
      </c>
      <c r="C50" s="1344" t="s">
        <v>200</v>
      </c>
      <c r="D50" s="1344" t="s">
        <v>201</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198</v>
      </c>
      <c r="B51" s="1364" t="s">
        <v>199</v>
      </c>
      <c r="C51" s="1364" t="s">
        <v>200</v>
      </c>
      <c r="D51" s="1364" t="s">
        <v>201</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478</v>
      </c>
      <c r="AV51" s="512">
        <f>STRCHECKDATE(V54:AT54)</f>
      </c>
      <c r="AW51" s="501"/>
      <c r="AX51" s="501" t="str">
        <f>IF(T51="","",T51)</f>
        <v/>
      </c>
      <c r="AY51" s="501"/>
      <c r="AZ51" s="501"/>
      <c r="BA51" s="1156">
        <v>21</v>
      </c>
    </row>
    <row customHeight="1" ht="11.549999999999999">
      <c r="A52" s="1364" t="s">
        <v>198</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463</v>
      </c>
      <c r="AN52" s="1394"/>
      <c r="AO52" s="1497"/>
      <c r="AP52" s="1394"/>
      <c r="AQ52" s="1394"/>
      <c r="AR52" s="1394"/>
      <c r="AS52" s="1394"/>
      <c r="AT52" s="1391"/>
      <c r="AU52" s="2255"/>
      <c r="AW52" s="501"/>
      <c r="AX52" s="501"/>
      <c r="AY52" s="501"/>
      <c r="AZ52" s="501"/>
      <c r="BA52" s="1156">
        <v>11</v>
      </c>
    </row>
    <row customHeight="1" ht="11.549999999999999">
      <c r="A53" s="1364" t="s">
        <v>198</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464</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198</v>
      </c>
      <c r="B54" s="1364" t="s">
        <v>199</v>
      </c>
      <c r="C54" s="1364" t="s">
        <v>200</v>
      </c>
      <c r="D54" s="1364" t="s">
        <v>201</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465</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198</v>
      </c>
      <c r="B55" s="1364" t="s">
        <v>199</v>
      </c>
      <c r="C55" s="1364" t="s">
        <v>200</v>
      </c>
      <c r="D55" s="1364" t="s">
        <v>201</v>
      </c>
      <c r="E55" s="2260"/>
      <c r="F55" s="2260"/>
      <c r="G55" s="2260"/>
      <c r="H55" s="2260"/>
      <c r="I55" s="2287"/>
      <c r="J55" s="2257"/>
      <c r="K55" s="1364"/>
      <c r="L55" s="1365"/>
      <c r="P55" s="2258"/>
      <c r="Q55" s="2258"/>
      <c r="R55" s="357"/>
      <c r="S55" s="1279"/>
      <c r="T55" s="288" t="s">
        <v>466</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198</v>
      </c>
      <c r="B56" s="1344" t="s">
        <v>199</v>
      </c>
      <c r="C56" s="1344" t="s">
        <v>200</v>
      </c>
      <c r="D56" s="1344" t="s">
        <v>201</v>
      </c>
      <c r="E56" s="2260"/>
      <c r="F56" s="2260"/>
      <c r="G56" s="2260"/>
      <c r="H56" s="2260"/>
      <c r="I56" s="2257"/>
      <c r="J56" s="1344"/>
      <c r="K56" s="1344"/>
      <c r="L56" s="1347"/>
      <c r="M56" s="511"/>
      <c r="N56" s="511"/>
      <c r="O56" s="511"/>
      <c r="P56" s="2258"/>
      <c r="Q56" s="1332"/>
      <c r="R56" s="357"/>
      <c r="S56" s="1387"/>
      <c r="T56" s="1388" t="s">
        <v>410</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198</v>
      </c>
      <c r="B57" s="1344" t="s">
        <v>199</v>
      </c>
      <c r="C57" s="1344" t="s">
        <v>200</v>
      </c>
      <c r="D57" s="1344" t="s">
        <v>201</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198</v>
      </c>
      <c r="B58" s="1344" t="s">
        <v>199</v>
      </c>
      <c r="C58" s="1344" t="s">
        <v>200</v>
      </c>
      <c r="D58" s="1315"/>
      <c r="E58" s="2260"/>
      <c r="F58" s="2260"/>
      <c r="G58" s="2259"/>
      <c r="H58" s="1315"/>
      <c r="I58" s="1315"/>
      <c r="J58" s="1315"/>
      <c r="K58" s="1315"/>
      <c r="L58" s="1340"/>
      <c r="M58" s="1316"/>
      <c r="N58" s="1316"/>
      <c r="P58" s="1317"/>
      <c r="Q58" s="1318"/>
      <c r="R58" s="1317"/>
      <c r="S58" s="1323"/>
      <c r="T58" s="1326" t="s">
        <v>412</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198</v>
      </c>
      <c r="B59" s="1344" t="s">
        <v>199</v>
      </c>
      <c r="C59" s="1315"/>
      <c r="D59" s="1315"/>
      <c r="E59" s="2260"/>
      <c r="F59" s="2259"/>
      <c r="G59" s="1315"/>
      <c r="H59" s="1315"/>
      <c r="I59" s="1315"/>
      <c r="J59" s="1315"/>
      <c r="K59" s="1315"/>
      <c r="L59" s="1340"/>
      <c r="M59" s="1322"/>
      <c r="N59" s="1322"/>
      <c r="P59" s="1317"/>
      <c r="Q59" s="1318"/>
      <c r="R59" s="1317"/>
      <c r="S59" s="1323"/>
      <c r="T59" s="1326" t="s">
        <v>413</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198</v>
      </c>
      <c r="B60" s="1344"/>
      <c r="C60" s="1344"/>
      <c r="D60" s="1344"/>
      <c r="E60" s="2260"/>
      <c r="F60" s="1344"/>
      <c r="G60" s="1344"/>
      <c r="H60" s="1344"/>
      <c r="I60" s="1344"/>
      <c r="J60" s="1344"/>
      <c r="K60" s="1344"/>
      <c r="L60" s="1347"/>
      <c r="M60" s="1322"/>
      <c r="N60" s="1322"/>
      <c r="O60" s="519"/>
      <c r="P60" s="381"/>
      <c r="Q60" s="1345"/>
      <c r="R60" s="381"/>
      <c r="S60" s="1323"/>
      <c r="T60" s="1326" t="s">
        <v>414</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198</v>
      </c>
      <c r="B61" s="1344"/>
      <c r="C61" s="1344"/>
      <c r="D61" s="1344"/>
      <c r="E61" s="2259"/>
      <c r="F61" s="1344"/>
      <c r="G61" s="1344"/>
      <c r="H61" s="1344"/>
      <c r="I61" s="1344"/>
      <c r="J61" s="1344"/>
      <c r="K61" s="1344"/>
      <c r="L61" s="1347"/>
      <c r="M61" s="1322"/>
      <c r="N61" s="1322"/>
      <c r="O61" s="519"/>
      <c r="P61" s="381"/>
      <c r="Q61" s="1345"/>
      <c r="R61" s="381"/>
      <c r="S61" s="1323"/>
      <c r="T61" s="1326" t="s">
        <v>414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446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320D58-5F3E-003B-A22E-0.CCDB717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26">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Троицкая ГРЭС филиал ПАО "ОГК-2"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353" t="s">
        <v>487</v>
      </c>
      <c r="W38" s="2263" t="s">
        <v>433</v>
      </c>
      <c r="X38" s="2264"/>
      <c r="Y38" s="2263" t="s">
        <v>434</v>
      </c>
      <c r="Z38" s="2270"/>
      <c r="AA38" s="2264"/>
      <c r="AB38" s="2279"/>
      <c r="AC38" s="1353" t="s">
        <v>487</v>
      </c>
      <c r="AD38" s="2263" t="s">
        <v>433</v>
      </c>
      <c r="AE38" s="2264"/>
      <c r="AF38" s="2263" t="s">
        <v>434</v>
      </c>
      <c r="AG38" s="2270"/>
      <c r="AH38" s="2264"/>
      <c r="AI38" s="2279"/>
      <c r="AJ38" s="2282"/>
      <c r="AK38" s="2128"/>
      <c r="AQ38" s="1156">
        <v>34</v>
      </c>
    </row>
    <row customHeight="1" ht="35.69999999999999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353" t="s">
        <v>490</v>
      </c>
      <c r="W39" s="1223" t="s">
        <v>491</v>
      </c>
      <c r="X39" s="1223" t="s">
        <v>492</v>
      </c>
      <c r="Y39" s="1358" t="s">
        <v>444</v>
      </c>
      <c r="Z39" s="2271" t="s">
        <v>445</v>
      </c>
      <c r="AA39" s="2272"/>
      <c r="AB39" s="2280"/>
      <c r="AC39" s="1353" t="s">
        <v>490</v>
      </c>
      <c r="AD39" s="1223" t="s">
        <v>491</v>
      </c>
      <c r="AE39" s="1223" t="s">
        <v>492</v>
      </c>
      <c r="AF39" s="1358" t="s">
        <v>444</v>
      </c>
      <c r="AG39" s="2271" t="s">
        <v>445</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224</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224</v>
      </c>
      <c r="B42" s="1364" t="s">
        <v>225</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224</v>
      </c>
      <c r="B43" s="1364" t="s">
        <v>225</v>
      </c>
      <c r="C43" s="1364" t="s">
        <v>226</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224</v>
      </c>
      <c r="B44" s="1364" t="s">
        <v>225</v>
      </c>
      <c r="C44" s="1364" t="s">
        <v>226</v>
      </c>
      <c r="D44" s="1364" t="s">
        <v>493</v>
      </c>
      <c r="E44" s="2260"/>
      <c r="F44" s="2260"/>
      <c r="G44" s="2260"/>
      <c r="H44" s="2260"/>
      <c r="I44" s="2257" t="str">
        <f>S43&amp;".1"</f>
        <v>...1</v>
      </c>
      <c r="J44" s="1364"/>
      <c r="K44" s="1364"/>
      <c r="L44" s="1365"/>
      <c r="P44" s="2258">
        <v>1</v>
      </c>
      <c r="Q44" s="1355"/>
      <c r="R44" s="357"/>
      <c r="S44" s="1359"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224</v>
      </c>
      <c r="B45" s="1364" t="s">
        <v>225</v>
      </c>
      <c r="C45" s="1364" t="s">
        <v>226</v>
      </c>
      <c r="D45" s="1364" t="s">
        <v>493</v>
      </c>
      <c r="E45" s="2260"/>
      <c r="F45" s="2260"/>
      <c r="G45" s="2260"/>
      <c r="H45" s="2260"/>
      <c r="I45" s="2287"/>
      <c r="J45" s="2257" t="str">
        <f>I44&amp;".1"</f>
        <v>...1.1</v>
      </c>
      <c r="K45" s="1364"/>
      <c r="L45" s="1365" t="s">
        <v>404</v>
      </c>
      <c r="P45" s="2258"/>
      <c r="Q45" s="2258">
        <v>1</v>
      </c>
      <c r="R45" s="358"/>
      <c r="S45" s="1359"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224</v>
      </c>
      <c r="B46" s="1364" t="s">
        <v>225</v>
      </c>
      <c r="C46" s="1364" t="s">
        <v>226</v>
      </c>
      <c r="D46" s="1364" t="s">
        <v>493</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224</v>
      </c>
      <c r="B47" s="1364" t="s">
        <v>225</v>
      </c>
      <c r="C47" s="1364" t="s">
        <v>226</v>
      </c>
      <c r="D47" s="1364" t="s">
        <v>493</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224</v>
      </c>
      <c r="B48" s="1364" t="s">
        <v>225</v>
      </c>
      <c r="C48" s="1364" t="s">
        <v>226</v>
      </c>
      <c r="D48" s="1364" t="s">
        <v>493</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224</v>
      </c>
      <c r="B49" s="1364" t="s">
        <v>225</v>
      </c>
      <c r="C49" s="1364" t="s">
        <v>226</v>
      </c>
      <c r="D49" s="1364" t="s">
        <v>493</v>
      </c>
      <c r="E49" s="2260"/>
      <c r="F49" s="2260"/>
      <c r="G49" s="2260"/>
      <c r="H49" s="2260"/>
      <c r="I49" s="2257"/>
      <c r="J49" s="1364"/>
      <c r="K49" s="1364"/>
      <c r="L49" s="1365"/>
      <c r="P49" s="2258"/>
      <c r="Q49" s="1355"/>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224</v>
      </c>
      <c r="B50" s="1364" t="s">
        <v>225</v>
      </c>
      <c r="C50" s="1364" t="s">
        <v>226</v>
      </c>
      <c r="D50" s="1364" t="s">
        <v>493</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224</v>
      </c>
      <c r="B51" s="1344" t="s">
        <v>225</v>
      </c>
      <c r="C51" s="1315"/>
      <c r="D51" s="1315"/>
      <c r="E51" s="2260"/>
      <c r="F51" s="2259"/>
      <c r="G51" s="1315"/>
      <c r="H51" s="1315"/>
      <c r="I51" s="1315"/>
      <c r="J51" s="1315"/>
      <c r="K51" s="1315"/>
      <c r="L51" s="1427"/>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224</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D237FD-8DCE-F9B8-9FD6-0.633E40A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58">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Троицкая ГРЭС филиал ПАО "ОГК-2"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453" t="s">
        <v>487</v>
      </c>
      <c r="W38" s="2263" t="s">
        <v>433</v>
      </c>
      <c r="X38" s="2264"/>
      <c r="Y38" s="2263" t="s">
        <v>434</v>
      </c>
      <c r="Z38" s="2270"/>
      <c r="AA38" s="2264"/>
      <c r="AB38" s="2279"/>
      <c r="AC38" s="1453" t="s">
        <v>487</v>
      </c>
      <c r="AD38" s="2263" t="s">
        <v>433</v>
      </c>
      <c r="AE38" s="2264"/>
      <c r="AF38" s="2263" t="s">
        <v>434</v>
      </c>
      <c r="AG38" s="2270"/>
      <c r="AH38" s="2264"/>
      <c r="AI38" s="2279"/>
      <c r="AJ38" s="2282"/>
      <c r="AK38" s="2128"/>
      <c r="AQ38" s="1156">
        <v>34</v>
      </c>
    </row>
    <row customHeight="1" ht="35.69999999999999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53" t="s">
        <v>490</v>
      </c>
      <c r="W39" s="1223" t="s">
        <v>491</v>
      </c>
      <c r="X39" s="1223" t="s">
        <v>492</v>
      </c>
      <c r="Y39" s="1456" t="s">
        <v>444</v>
      </c>
      <c r="Z39" s="2271" t="s">
        <v>445</v>
      </c>
      <c r="AA39" s="2272"/>
      <c r="AB39" s="2280"/>
      <c r="AC39" s="1453" t="s">
        <v>490</v>
      </c>
      <c r="AD39" s="1223" t="s">
        <v>491</v>
      </c>
      <c r="AE39" s="1223" t="s">
        <v>492</v>
      </c>
      <c r="AF39" s="1456" t="s">
        <v>444</v>
      </c>
      <c r="AG39" s="2271" t="s">
        <v>445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229</v>
      </c>
      <c r="B42" s="1364" t="s">
        <v>230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229</v>
      </c>
      <c r="B43" s="1364" t="s">
        <v>230</v>
      </c>
      <c r="C43" s="1364" t="s">
        <v>231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229</v>
      </c>
      <c r="B44" s="1364" t="s">
        <v>230</v>
      </c>
      <c r="C44" s="1364" t="s">
        <v>231</v>
      </c>
      <c r="D44" s="1364" t="s">
        <v>494</v>
      </c>
      <c r="E44" s="2260"/>
      <c r="F44" s="2260"/>
      <c r="G44" s="2260"/>
      <c r="H44" s="2260"/>
      <c r="I44" s="2257" t="str">
        <f>S43&amp;".1"</f>
        <v>...1</v>
      </c>
      <c r="J44" s="1364"/>
      <c r="K44" s="1364"/>
      <c r="L44" s="1365"/>
      <c r="P44" s="2258">
        <v>1</v>
      </c>
      <c r="Q44" s="1451"/>
      <c r="R44" s="357"/>
      <c r="S44" s="1458"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229</v>
      </c>
      <c r="B45" s="1364" t="s">
        <v>230</v>
      </c>
      <c r="C45" s="1364" t="s">
        <v>231</v>
      </c>
      <c r="D45" s="1364" t="s">
        <v>494</v>
      </c>
      <c r="E45" s="2260"/>
      <c r="F45" s="2260"/>
      <c r="G45" s="2260"/>
      <c r="H45" s="2260"/>
      <c r="I45" s="2287"/>
      <c r="J45" s="2257" t="str">
        <f>I44&amp;".1"</f>
        <v>...1.1</v>
      </c>
      <c r="K45" s="1364"/>
      <c r="L45" s="1365" t="s">
        <v>404</v>
      </c>
      <c r="P45" s="2258"/>
      <c r="Q45" s="2258">
        <v>1</v>
      </c>
      <c r="R45" s="358"/>
      <c r="S45" s="1458"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229</v>
      </c>
      <c r="B46" s="1364" t="s">
        <v>230</v>
      </c>
      <c r="C46" s="1364" t="s">
        <v>231</v>
      </c>
      <c r="D46" s="1364" t="s">
        <v>494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229</v>
      </c>
      <c r="B47" s="1364" t="s">
        <v>230</v>
      </c>
      <c r="C47" s="1364" t="s">
        <v>231</v>
      </c>
      <c r="D47" s="1364" t="s">
        <v>494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229</v>
      </c>
      <c r="B48" s="1364" t="s">
        <v>230</v>
      </c>
      <c r="C48" s="1364" t="s">
        <v>231</v>
      </c>
      <c r="D48" s="1364" t="s">
        <v>494</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229</v>
      </c>
      <c r="B49" s="1364" t="s">
        <v>230</v>
      </c>
      <c r="C49" s="1364" t="s">
        <v>231</v>
      </c>
      <c r="D49" s="1364" t="s">
        <v>494</v>
      </c>
      <c r="E49" s="2260"/>
      <c r="F49" s="2260"/>
      <c r="G49" s="2260"/>
      <c r="H49" s="2260"/>
      <c r="I49" s="2257"/>
      <c r="J49" s="1364"/>
      <c r="K49" s="1364"/>
      <c r="L49" s="1365"/>
      <c r="P49" s="2258"/>
      <c r="Q49" s="1451"/>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229</v>
      </c>
      <c r="B50" s="1364" t="s">
        <v>230</v>
      </c>
      <c r="C50" s="1364" t="s">
        <v>231</v>
      </c>
      <c r="D50" s="1364" t="s">
        <v>494</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229</v>
      </c>
      <c r="B51" s="1344" t="s">
        <v>230</v>
      </c>
      <c r="C51" s="1315"/>
      <c r="D51" s="1315"/>
      <c r="E51" s="2260"/>
      <c r="F51" s="2259"/>
      <c r="G51" s="1315"/>
      <c r="H51" s="1315"/>
      <c r="I51" s="1315"/>
      <c r="J51" s="1315"/>
      <c r="K51" s="1315"/>
      <c r="L51" s="1459"/>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229</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2D182C-07CB-2C9E-BE2A-0.2793DA0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58">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Троицкая ГРЭС филиал ПАО "ОГК-2"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453" t="s">
        <v>487</v>
      </c>
      <c r="W38" s="2263" t="s">
        <v>433</v>
      </c>
      <c r="X38" s="2264"/>
      <c r="Y38" s="2263" t="s">
        <v>434</v>
      </c>
      <c r="Z38" s="2270"/>
      <c r="AA38" s="2264"/>
      <c r="AB38" s="2279"/>
      <c r="AC38" s="1453" t="s">
        <v>487</v>
      </c>
      <c r="AD38" s="2263" t="s">
        <v>433</v>
      </c>
      <c r="AE38" s="2264"/>
      <c r="AF38" s="2263" t="s">
        <v>434</v>
      </c>
      <c r="AG38" s="2270"/>
      <c r="AH38" s="2264"/>
      <c r="AI38" s="2279"/>
      <c r="AJ38" s="2282"/>
      <c r="AK38" s="2128"/>
      <c r="AQ38" s="1156">
        <v>34</v>
      </c>
    </row>
    <row customHeight="1" ht="35.69999999999999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53" t="s">
        <v>490</v>
      </c>
      <c r="W39" s="1223" t="s">
        <v>491</v>
      </c>
      <c r="X39" s="1223" t="s">
        <v>492</v>
      </c>
      <c r="Y39" s="1456" t="s">
        <v>444</v>
      </c>
      <c r="Z39" s="2271" t="s">
        <v>445</v>
      </c>
      <c r="AA39" s="2272"/>
      <c r="AB39" s="2280"/>
      <c r="AC39" s="1453" t="s">
        <v>490</v>
      </c>
      <c r="AD39" s="1223" t="s">
        <v>491</v>
      </c>
      <c r="AE39" s="1223" t="s">
        <v>492</v>
      </c>
      <c r="AF39" s="1456" t="s">
        <v>444</v>
      </c>
      <c r="AG39" s="2271" t="s">
        <v>445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234</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234</v>
      </c>
      <c r="B42" s="1364" t="s">
        <v>235</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234</v>
      </c>
      <c r="B43" s="1364" t="s">
        <v>235</v>
      </c>
      <c r="C43" s="1364" t="s">
        <v>236</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234</v>
      </c>
      <c r="B44" s="1364" t="s">
        <v>235</v>
      </c>
      <c r="C44" s="1364" t="s">
        <v>236</v>
      </c>
      <c r="D44" s="1364" t="s">
        <v>495</v>
      </c>
      <c r="E44" s="2260"/>
      <c r="F44" s="2260"/>
      <c r="G44" s="2260"/>
      <c r="H44" s="2260"/>
      <c r="I44" s="2257" t="str">
        <f>S43&amp;".1"</f>
        <v>...1</v>
      </c>
      <c r="J44" s="1364"/>
      <c r="K44" s="1364"/>
      <c r="L44" s="1365"/>
      <c r="P44" s="2258">
        <v>1</v>
      </c>
      <c r="Q44" s="1451"/>
      <c r="R44" s="357"/>
      <c r="S44" s="1458"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234</v>
      </c>
      <c r="B45" s="1364" t="s">
        <v>235</v>
      </c>
      <c r="C45" s="1364" t="s">
        <v>236</v>
      </c>
      <c r="D45" s="1364" t="s">
        <v>495</v>
      </c>
      <c r="E45" s="2260"/>
      <c r="F45" s="2260"/>
      <c r="G45" s="2260"/>
      <c r="H45" s="2260"/>
      <c r="I45" s="2287"/>
      <c r="J45" s="2257" t="str">
        <f>I44&amp;".1"</f>
        <v>...1.1</v>
      </c>
      <c r="K45" s="1364"/>
      <c r="L45" s="1365" t="s">
        <v>404</v>
      </c>
      <c r="P45" s="2258"/>
      <c r="Q45" s="2258">
        <v>1</v>
      </c>
      <c r="R45" s="358"/>
      <c r="S45" s="1458"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234</v>
      </c>
      <c r="B46" s="1364" t="s">
        <v>235</v>
      </c>
      <c r="C46" s="1364" t="s">
        <v>236</v>
      </c>
      <c r="D46" s="1364" t="s">
        <v>495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234</v>
      </c>
      <c r="B47" s="1364" t="s">
        <v>235</v>
      </c>
      <c r="C47" s="1364" t="s">
        <v>236</v>
      </c>
      <c r="D47" s="1364" t="s">
        <v>495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234</v>
      </c>
      <c r="B48" s="1364" t="s">
        <v>235</v>
      </c>
      <c r="C48" s="1364" t="s">
        <v>236</v>
      </c>
      <c r="D48" s="1364" t="s">
        <v>495</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234</v>
      </c>
      <c r="B49" s="1364" t="s">
        <v>235</v>
      </c>
      <c r="C49" s="1364" t="s">
        <v>236</v>
      </c>
      <c r="D49" s="1364" t="s">
        <v>495</v>
      </c>
      <c r="E49" s="2260"/>
      <c r="F49" s="2260"/>
      <c r="G49" s="2260"/>
      <c r="H49" s="2260"/>
      <c r="I49" s="2257"/>
      <c r="J49" s="1364"/>
      <c r="K49" s="1364"/>
      <c r="L49" s="1365"/>
      <c r="P49" s="2258"/>
      <c r="Q49" s="1451"/>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234</v>
      </c>
      <c r="B50" s="1364" t="s">
        <v>235</v>
      </c>
      <c r="C50" s="1364" t="s">
        <v>236</v>
      </c>
      <c r="D50" s="1364" t="s">
        <v>495</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234</v>
      </c>
      <c r="B51" s="1344" t="s">
        <v>235</v>
      </c>
      <c r="C51" s="1315"/>
      <c r="D51" s="1315"/>
      <c r="E51" s="2260"/>
      <c r="F51" s="2259"/>
      <c r="G51" s="1315"/>
      <c r="H51" s="1315"/>
      <c r="I51" s="1315"/>
      <c r="J51" s="1315"/>
      <c r="K51" s="1315"/>
      <c r="L51" s="1459"/>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234</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896AE7-A752-BD61-5544-0.CD5702D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58">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Троицкая ГРЭС филиал ПАО "ОГК-2"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453" t="s">
        <v>487</v>
      </c>
      <c r="W38" s="2263" t="s">
        <v>433</v>
      </c>
      <c r="X38" s="2264"/>
      <c r="Y38" s="2263" t="s">
        <v>434</v>
      </c>
      <c r="Z38" s="2270"/>
      <c r="AA38" s="2264"/>
      <c r="AB38" s="2279"/>
      <c r="AC38" s="1453" t="s">
        <v>487</v>
      </c>
      <c r="AD38" s="2263" t="s">
        <v>433</v>
      </c>
      <c r="AE38" s="2264"/>
      <c r="AF38" s="2263" t="s">
        <v>434</v>
      </c>
      <c r="AG38" s="2270"/>
      <c r="AH38" s="2264"/>
      <c r="AI38" s="2279"/>
      <c r="AJ38" s="2282"/>
      <c r="AK38" s="2128"/>
      <c r="AQ38" s="1156">
        <v>34</v>
      </c>
    </row>
    <row customHeight="1" ht="35.69999999999999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53" t="s">
        <v>490</v>
      </c>
      <c r="W39" s="1223" t="s">
        <v>491</v>
      </c>
      <c r="X39" s="1223" t="s">
        <v>492</v>
      </c>
      <c r="Y39" s="1456" t="s">
        <v>444</v>
      </c>
      <c r="Z39" s="2271" t="s">
        <v>445</v>
      </c>
      <c r="AA39" s="2272"/>
      <c r="AB39" s="2280"/>
      <c r="AC39" s="1453" t="s">
        <v>490</v>
      </c>
      <c r="AD39" s="1223" t="s">
        <v>491</v>
      </c>
      <c r="AE39" s="1223" t="s">
        <v>492</v>
      </c>
      <c r="AF39" s="1456" t="s">
        <v>444</v>
      </c>
      <c r="AG39" s="2271" t="s">
        <v>445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239</v>
      </c>
      <c r="B42" s="1364" t="s">
        <v>240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239</v>
      </c>
      <c r="B43" s="1364" t="s">
        <v>240</v>
      </c>
      <c r="C43" s="1364" t="s">
        <v>241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239</v>
      </c>
      <c r="B44" s="1364" t="s">
        <v>240</v>
      </c>
      <c r="C44" s="1364" t="s">
        <v>241</v>
      </c>
      <c r="D44" s="1364" t="s">
        <v>496</v>
      </c>
      <c r="E44" s="2260"/>
      <c r="F44" s="2260"/>
      <c r="G44" s="2260"/>
      <c r="H44" s="2260"/>
      <c r="I44" s="2257" t="str">
        <f>S43&amp;".1"</f>
        <v>...1</v>
      </c>
      <c r="J44" s="1364"/>
      <c r="K44" s="1364"/>
      <c r="L44" s="1365"/>
      <c r="P44" s="2258">
        <v>1</v>
      </c>
      <c r="Q44" s="1451"/>
      <c r="R44" s="357"/>
      <c r="S44" s="1458"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239</v>
      </c>
      <c r="B45" s="1364" t="s">
        <v>240</v>
      </c>
      <c r="C45" s="1364" t="s">
        <v>241</v>
      </c>
      <c r="D45" s="1364" t="s">
        <v>496</v>
      </c>
      <c r="E45" s="2260"/>
      <c r="F45" s="2260"/>
      <c r="G45" s="2260"/>
      <c r="H45" s="2260"/>
      <c r="I45" s="2287"/>
      <c r="J45" s="2257" t="str">
        <f>I44&amp;".1"</f>
        <v>...1.1</v>
      </c>
      <c r="K45" s="1364"/>
      <c r="L45" s="1365" t="s">
        <v>404</v>
      </c>
      <c r="P45" s="2258"/>
      <c r="Q45" s="2258">
        <v>1</v>
      </c>
      <c r="R45" s="358"/>
      <c r="S45" s="1458"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239</v>
      </c>
      <c r="B46" s="1364" t="s">
        <v>240</v>
      </c>
      <c r="C46" s="1364" t="s">
        <v>241</v>
      </c>
      <c r="D46" s="1364" t="s">
        <v>496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239</v>
      </c>
      <c r="B47" s="1364" t="s">
        <v>240</v>
      </c>
      <c r="C47" s="1364" t="s">
        <v>241</v>
      </c>
      <c r="D47" s="1364" t="s">
        <v>496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239</v>
      </c>
      <c r="B48" s="1364" t="s">
        <v>240</v>
      </c>
      <c r="C48" s="1364" t="s">
        <v>241</v>
      </c>
      <c r="D48" s="1364" t="s">
        <v>496</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239</v>
      </c>
      <c r="B49" s="1364" t="s">
        <v>240</v>
      </c>
      <c r="C49" s="1364" t="s">
        <v>241</v>
      </c>
      <c r="D49" s="1364" t="s">
        <v>496</v>
      </c>
      <c r="E49" s="2260"/>
      <c r="F49" s="2260"/>
      <c r="G49" s="2260"/>
      <c r="H49" s="2260"/>
      <c r="I49" s="2257"/>
      <c r="J49" s="1364"/>
      <c r="K49" s="1364"/>
      <c r="L49" s="1365"/>
      <c r="P49" s="2258"/>
      <c r="Q49" s="1451"/>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239</v>
      </c>
      <c r="B50" s="1364" t="s">
        <v>240</v>
      </c>
      <c r="C50" s="1364" t="s">
        <v>241</v>
      </c>
      <c r="D50" s="1364" t="s">
        <v>496</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239</v>
      </c>
      <c r="B51" s="1344" t="s">
        <v>240</v>
      </c>
      <c r="C51" s="1315"/>
      <c r="D51" s="1315"/>
      <c r="E51" s="2260"/>
      <c r="F51" s="2259"/>
      <c r="G51" s="1315"/>
      <c r="H51" s="1315"/>
      <c r="I51" s="1315"/>
      <c r="J51" s="1315"/>
      <c r="K51" s="1315"/>
      <c r="L51" s="1459"/>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239</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3C730F-C705-C707-9F8C-0.0EBDB6B6}"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123</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394</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395</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396</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397</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398</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399</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400</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401</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462</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466</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413</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414</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415</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416</v>
      </c>
      <c r="P20" s="1509"/>
      <c r="Q20" s="1511"/>
      <c r="R20" s="1511"/>
      <c r="Y20" s="1508" t="s">
        <v>418</v>
      </c>
      <c r="AA20" s="1508" t="s">
        <v>419</v>
      </c>
      <c r="AC20" s="1508" t="s">
        <v>468</v>
      </c>
      <c r="AG20" s="1508" t="s">
        <v>418</v>
      </c>
      <c r="AI20" s="1508" t="s">
        <v>419</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Троицкая ГРЭС филиал ПАО "ОГК-2"</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421</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422</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421</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422</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425</v>
      </c>
      <c r="AB34" s="1643"/>
      <c r="AC34" s="1636"/>
      <c r="AD34" s="1636"/>
      <c r="AE34" s="1636"/>
      <c r="AF34" s="1636"/>
      <c r="AG34" s="1636"/>
      <c r="AH34" s="1636"/>
      <c r="AI34" s="1643" t="s">
        <v>425</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298</v>
      </c>
      <c r="T36" s="2128"/>
      <c r="U36" s="2128"/>
      <c r="V36" s="2128"/>
      <c r="W36" s="2128"/>
      <c r="X36" s="2128"/>
      <c r="Y36" s="2128"/>
      <c r="Z36" s="2128"/>
      <c r="AA36" s="2176"/>
      <c r="AB36" s="2176"/>
      <c r="AC36" s="2176"/>
      <c r="AD36" s="2128"/>
      <c r="AE36" s="2128"/>
      <c r="AF36" s="2128"/>
      <c r="AG36" s="2128"/>
      <c r="AH36" s="2128"/>
      <c r="AI36" s="2128"/>
      <c r="AJ36" s="2128"/>
      <c r="AK36" s="2128" t="s">
        <v>299</v>
      </c>
      <c r="AQ36" s="1632">
        <v>14</v>
      </c>
    </row>
    <row customHeight="1" ht="14.699999999999998">
      <c r="Q37" s="292"/>
      <c r="R37" s="377"/>
      <c r="S37" s="2274" t="s">
        <v>87</v>
      </c>
      <c r="T37" s="2210" t="s">
        <v>497</v>
      </c>
      <c r="U37" s="338"/>
      <c r="V37" s="2276"/>
      <c r="W37" s="2276"/>
      <c r="X37" s="2276"/>
      <c r="Y37" s="2276"/>
      <c r="Z37" s="2276"/>
      <c r="AA37" s="2210" t="s">
        <v>428</v>
      </c>
      <c r="AB37" s="2209" t="s">
        <v>498</v>
      </c>
      <c r="AC37" s="2209" t="s">
        <v>472</v>
      </c>
      <c r="AD37" s="2292" t="s">
        <v>427</v>
      </c>
      <c r="AE37" s="2292"/>
      <c r="AF37" s="2276"/>
      <c r="AG37" s="2276"/>
      <c r="AH37" s="2277"/>
      <c r="AI37" s="2278" t="s">
        <v>428</v>
      </c>
      <c r="AJ37" s="2281" t="s">
        <v>430</v>
      </c>
      <c r="AK37" s="2128"/>
      <c r="AQ37" s="1632">
        <v>14</v>
      </c>
    </row>
    <row customHeight="1" ht="35.699999999999996">
      <c r="Q38" s="292"/>
      <c r="R38" s="377"/>
      <c r="S38" s="2274"/>
      <c r="T38" s="2210"/>
      <c r="U38" s="1032"/>
      <c r="V38" s="2104" t="s">
        <v>475</v>
      </c>
      <c r="W38" s="2128"/>
      <c r="X38" s="2295" t="s">
        <v>434</v>
      </c>
      <c r="Y38" s="2314"/>
      <c r="Z38" s="2314"/>
      <c r="AA38" s="2210"/>
      <c r="AB38" s="2209"/>
      <c r="AC38" s="2209"/>
      <c r="AD38" s="2104" t="s">
        <v>475</v>
      </c>
      <c r="AE38" s="2128"/>
      <c r="AF38" s="2314" t="s">
        <v>434</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135</v>
      </c>
      <c r="C40" s="1267" t="s">
        <v>136</v>
      </c>
      <c r="D40" s="1267" t="s">
        <v>137</v>
      </c>
      <c r="E40" s="1311" t="s">
        <v>435</v>
      </c>
      <c r="F40" s="1311" t="s">
        <v>436</v>
      </c>
      <c r="G40" s="1311" t="s">
        <v>437</v>
      </c>
      <c r="H40" s="1311" t="s">
        <v>438</v>
      </c>
      <c r="I40" s="1311" t="s">
        <v>439</v>
      </c>
      <c r="J40" s="1311" t="s">
        <v>440</v>
      </c>
      <c r="K40" s="1311" t="s">
        <v>441</v>
      </c>
      <c r="L40" s="1311" t="s">
        <v>416</v>
      </c>
      <c r="Q40" s="292"/>
      <c r="R40" s="377"/>
      <c r="S40" s="2274"/>
      <c r="T40" s="2210"/>
      <c r="U40" s="303"/>
      <c r="V40" s="1951" t="s">
        <v>476</v>
      </c>
      <c r="W40" s="1951" t="s">
        <v>477</v>
      </c>
      <c r="X40" s="1939" t="s">
        <v>444</v>
      </c>
      <c r="Y40" s="2271" t="s">
        <v>445</v>
      </c>
      <c r="Z40" s="2321"/>
      <c r="AA40" s="2210"/>
      <c r="AB40" s="2209"/>
      <c r="AC40" s="2209"/>
      <c r="AD40" s="1969" t="s">
        <v>476</v>
      </c>
      <c r="AE40" s="1960" t="s">
        <v>477</v>
      </c>
      <c r="AF40" s="1939" t="s">
        <v>444</v>
      </c>
      <c r="AG40" s="2271" t="s">
        <v>445</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108</v>
      </c>
      <c r="T41" s="1256" t="s">
        <v>109</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204</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123</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204</v>
      </c>
      <c r="B43" s="1268" t="s">
        <v>205</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395</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396</v>
      </c>
      <c r="AM43" s="1625"/>
      <c r="AN43" s="1625" t="str">
        <f>IF(T43="","",T43)</f>
        <v>Территория действия тарифа</v>
      </c>
      <c r="AO43" s="1625"/>
      <c r="AP43" s="1625"/>
      <c r="AQ43" s="1632">
        <v>21</v>
      </c>
    </row>
    <row customHeight="1" ht="24">
      <c r="A44" s="1268" t="s">
        <v>204</v>
      </c>
      <c r="B44" s="1268" t="s">
        <v>205</v>
      </c>
      <c r="C44" s="1268" t="s">
        <v>206</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397</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398</v>
      </c>
      <c r="AM44" s="1625"/>
      <c r="AN44" s="1625" t="str">
        <f>IF(T44="","",T44)</f>
        <v>Наименование системы теплоснабжения </v>
      </c>
      <c r="AO44" s="1625"/>
      <c r="AP44" s="1625"/>
      <c r="AQ44" s="1632">
        <v>23</v>
      </c>
    </row>
    <row customHeight="1" ht="22.049999999999997">
      <c r="A45" s="1268" t="s">
        <v>204</v>
      </c>
      <c r="B45" s="1268" t="s">
        <v>205</v>
      </c>
      <c r="C45" s="1268" t="s">
        <v>206</v>
      </c>
      <c r="D45" s="1268" t="s">
        <v>207</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399</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400</v>
      </c>
      <c r="AM45" s="1625"/>
      <c r="AN45" s="1625" t="str">
        <f>IF(T45="","",T45)</f>
        <v>Источник тепловой энергии  </v>
      </c>
      <c r="AO45" s="1625"/>
      <c r="AP45" s="1625"/>
      <c r="AQ45" s="1632">
        <v>21</v>
      </c>
    </row>
    <row s="1643" customFormat="1" customHeight="1" ht="0">
      <c r="A46" s="1376" t="s">
        <v>204</v>
      </c>
      <c r="B46" s="1376" t="s">
        <v>205</v>
      </c>
      <c r="C46" s="1376" t="s">
        <v>206</v>
      </c>
      <c r="D46" s="1376" t="s">
        <v>207</v>
      </c>
      <c r="E46" s="2291"/>
      <c r="F46" s="2291"/>
      <c r="G46" s="2291"/>
      <c r="H46" s="2291"/>
      <c r="I46" s="2128" t="str">
        <f>S45&amp;".1"</f>
        <v>....1</v>
      </c>
      <c r="J46" s="1376"/>
      <c r="K46" s="1376"/>
      <c r="L46" s="1382" t="s">
        <v>401</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204</v>
      </c>
      <c r="B47" s="1376" t="s">
        <v>205</v>
      </c>
      <c r="C47" s="1376" t="s">
        <v>206</v>
      </c>
      <c r="D47" s="1376" t="s">
        <v>207</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204</v>
      </c>
      <c r="B48" s="1268" t="s">
        <v>205</v>
      </c>
      <c r="C48" s="1268" t="s">
        <v>206</v>
      </c>
      <c r="D48" s="1268" t="s">
        <v>207</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478</v>
      </c>
      <c r="AL48" s="1637">
        <f>STRCHECKDATE(#REF!)</f>
      </c>
      <c r="AM48" s="1625"/>
      <c r="AN48" s="1625" t="str">
        <f>IF(T48="","",T48)</f>
        <v/>
      </c>
      <c r="AO48" s="1625"/>
      <c r="AP48" s="1625"/>
      <c r="AQ48" s="1632">
        <v>21</v>
      </c>
    </row>
    <row customHeight="1" ht="11.549999999999999">
      <c r="A49" s="1268" t="s">
        <v>204</v>
      </c>
      <c r="B49" s="1268" t="s">
        <v>205</v>
      </c>
      <c r="C49" s="1268" t="s">
        <v>206</v>
      </c>
      <c r="D49" s="1268" t="s">
        <v>207</v>
      </c>
      <c r="E49" s="2291"/>
      <c r="F49" s="2291"/>
      <c r="G49" s="2291"/>
      <c r="H49" s="2291"/>
      <c r="I49" s="2102"/>
      <c r="J49" s="2128"/>
      <c r="K49" s="1268"/>
      <c r="L49" s="1311"/>
      <c r="P49" s="2258"/>
      <c r="Q49" s="2258"/>
      <c r="R49" s="357"/>
      <c r="S49" s="1279"/>
      <c r="T49" s="288" t="s">
        <v>466</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204</v>
      </c>
      <c r="B50" s="1376" t="s">
        <v>205</v>
      </c>
      <c r="C50" s="1376" t="s">
        <v>206</v>
      </c>
      <c r="D50" s="1376" t="s">
        <v>207</v>
      </c>
      <c r="E50" s="2291"/>
      <c r="F50" s="2291"/>
      <c r="G50" s="2291"/>
      <c r="H50" s="2291"/>
      <c r="I50" s="2128"/>
      <c r="J50" s="1376"/>
      <c r="K50" s="1376"/>
      <c r="L50" s="1382"/>
      <c r="M50" s="1247"/>
      <c r="N50" s="1247"/>
      <c r="O50" s="1247"/>
      <c r="P50" s="2258"/>
      <c r="Q50" s="1955"/>
      <c r="R50" s="357"/>
      <c r="S50" s="1387"/>
      <c r="T50" s="1388" t="s">
        <v>410</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204</v>
      </c>
      <c r="B51" s="1376" t="s">
        <v>205</v>
      </c>
      <c r="C51" s="1376" t="s">
        <v>206</v>
      </c>
      <c r="D51" s="1376" t="s">
        <v>207</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204</v>
      </c>
      <c r="B52" s="1376" t="s">
        <v>205</v>
      </c>
      <c r="C52" s="1376" t="s">
        <v>206</v>
      </c>
      <c r="D52" s="1375"/>
      <c r="E52" s="2291"/>
      <c r="F52" s="2291"/>
      <c r="G52" s="2290"/>
      <c r="H52" s="1375"/>
      <c r="I52" s="1375"/>
      <c r="J52" s="1375"/>
      <c r="K52" s="1375"/>
      <c r="L52" s="1378"/>
      <c r="M52" s="1379"/>
      <c r="N52" s="1379"/>
      <c r="O52" s="35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204</v>
      </c>
      <c r="B53" s="1376" t="s">
        <v>205</v>
      </c>
      <c r="C53" s="1375"/>
      <c r="D53" s="1375"/>
      <c r="E53" s="2291"/>
      <c r="F53" s="2290"/>
      <c r="G53" s="1375"/>
      <c r="H53" s="1375"/>
      <c r="I53" s="1375"/>
      <c r="J53" s="1375"/>
      <c r="K53" s="1375"/>
      <c r="L53" s="1378"/>
      <c r="M53" s="1380"/>
      <c r="N53" s="1380"/>
      <c r="O53" s="352"/>
      <c r="P53" s="1317"/>
      <c r="Q53" s="1318"/>
      <c r="R53" s="1317"/>
      <c r="S53" s="1323"/>
      <c r="T53" s="1326" t="s">
        <v>413</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204</v>
      </c>
      <c r="B54" s="1376"/>
      <c r="C54" s="1376"/>
      <c r="D54" s="1376"/>
      <c r="E54" s="2291"/>
      <c r="F54" s="1376"/>
      <c r="G54" s="1376"/>
      <c r="H54" s="1376"/>
      <c r="I54" s="1376"/>
      <c r="J54" s="1376"/>
      <c r="K54" s="1376"/>
      <c r="L54" s="1382"/>
      <c r="M54" s="1380"/>
      <c r="N54" s="1380"/>
      <c r="O54" s="352"/>
      <c r="P54" s="381"/>
      <c r="Q54" s="1345"/>
      <c r="R54" s="381"/>
      <c r="S54" s="1323"/>
      <c r="T54" s="1326" t="s">
        <v>414</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204</v>
      </c>
      <c r="B55" s="1376"/>
      <c r="C55" s="1376"/>
      <c r="D55" s="1376"/>
      <c r="E55" s="2290"/>
      <c r="F55" s="1376"/>
      <c r="G55" s="1376"/>
      <c r="H55" s="1376"/>
      <c r="I55" s="1376"/>
      <c r="J55" s="1376"/>
      <c r="K55" s="1376"/>
      <c r="L55" s="1382"/>
      <c r="M55" s="1380"/>
      <c r="N55" s="1380"/>
      <c r="O55" s="352"/>
      <c r="P55" s="381"/>
      <c r="Q55" s="1345"/>
      <c r="R55" s="381"/>
      <c r="S55" s="1323"/>
      <c r="T55" s="1326" t="s">
        <v>414</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446</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FC95F1-29FF-F9EC-B683-0.C5D1447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395</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396</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479</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480</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400</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401</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499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415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416</v>
      </c>
      <c r="P24" s="1509"/>
      <c r="Q24" s="1511"/>
      <c r="R24" s="1511"/>
      <c r="AA24" s="1508" t="s">
        <v>418</v>
      </c>
      <c r="AC24" s="1508" t="s">
        <v>419</v>
      </c>
      <c r="AD24" s="1508" t="s">
        <v>467</v>
      </c>
      <c r="AH24" s="1508" t="s">
        <v>467</v>
      </c>
      <c r="AK24" s="1508" t="s">
        <v>504</v>
      </c>
      <c r="AL24" s="1508" t="s">
        <v>467</v>
      </c>
      <c r="AP24" s="1508" t="s">
        <v>467</v>
      </c>
      <c r="AY24" s="1508" t="s">
        <v>418</v>
      </c>
      <c r="BA24" s="1508" t="s">
        <v>419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Троицкая ГРЭС филиал ПАО "ОГК-2"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422</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422</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425</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298</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299</v>
      </c>
      <c r="BI40" s="1156">
        <v>14</v>
      </c>
    </row>
    <row customHeight="1" ht="14.699999999999998">
      <c r="Q41" s="292"/>
      <c r="R41" s="377"/>
      <c r="S41" s="2274" t="s">
        <v>87</v>
      </c>
      <c r="T41" s="2210" t="s">
        <v>505</v>
      </c>
      <c r="U41" s="302"/>
      <c r="V41" s="2275" t="s">
        <v>427</v>
      </c>
      <c r="W41" s="2276"/>
      <c r="X41" s="2276"/>
      <c r="Y41" s="2276"/>
      <c r="Z41" s="2276"/>
      <c r="AA41" s="2276"/>
      <c r="AB41" s="2277"/>
      <c r="AC41" s="2278" t="s">
        <v>428</v>
      </c>
      <c r="AD41" s="2329" t="s">
        <v>506</v>
      </c>
      <c r="AE41" s="2292"/>
      <c r="AF41" s="2292"/>
      <c r="AG41" s="2330"/>
      <c r="AH41" s="2329" t="s">
        <v>507</v>
      </c>
      <c r="AI41" s="2292"/>
      <c r="AJ41" s="2292"/>
      <c r="AK41" s="2330"/>
      <c r="AL41" s="2329" t="s">
        <v>508</v>
      </c>
      <c r="AM41" s="2292"/>
      <c r="AN41" s="2292"/>
      <c r="AO41" s="2330"/>
      <c r="AP41" s="2329" t="s">
        <v>509</v>
      </c>
      <c r="AQ41" s="2292"/>
      <c r="AR41" s="2292"/>
      <c r="AS41" s="2330"/>
      <c r="AT41" s="2275" t="s">
        <v>427</v>
      </c>
      <c r="AU41" s="2276"/>
      <c r="AV41" s="2276"/>
      <c r="AW41" s="2276"/>
      <c r="AX41" s="2276"/>
      <c r="AY41" s="2276"/>
      <c r="AZ41" s="2277"/>
      <c r="BA41" s="2278" t="s">
        <v>428</v>
      </c>
      <c r="BB41" s="2281" t="s">
        <v>430</v>
      </c>
      <c r="BC41" s="2128"/>
      <c r="BI41" s="1156">
        <v>14</v>
      </c>
    </row>
    <row customHeight="1" ht="35.699999999999996">
      <c r="Q42" s="292"/>
      <c r="R42" s="377"/>
      <c r="S42" s="2274"/>
      <c r="T42" s="2210"/>
      <c r="U42" s="1032"/>
      <c r="V42" s="2193" t="s">
        <v>510</v>
      </c>
      <c r="W42" s="2194"/>
      <c r="X42" s="2193" t="s">
        <v>511</v>
      </c>
      <c r="Y42" s="2194"/>
      <c r="Z42" s="2295" t="s">
        <v>512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510</v>
      </c>
      <c r="AU42" s="2194"/>
      <c r="AV42" s="2193" t="s">
        <v>511</v>
      </c>
      <c r="AW42" s="2194"/>
      <c r="AX42" s="2295" t="s">
        <v>512</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435</v>
      </c>
      <c r="F44" s="1365" t="s">
        <v>436</v>
      </c>
      <c r="G44" s="1365" t="s">
        <v>437</v>
      </c>
      <c r="H44" s="1365" t="s">
        <v>438</v>
      </c>
      <c r="I44" s="1365" t="s">
        <v>439</v>
      </c>
      <c r="J44" s="1365" t="s">
        <v>440</v>
      </c>
      <c r="K44" s="1365" t="s">
        <v>441</v>
      </c>
      <c r="L44" s="1365" t="s">
        <v>416</v>
      </c>
      <c r="Q44" s="292"/>
      <c r="R44" s="377"/>
      <c r="S44" s="2274"/>
      <c r="T44" s="2210"/>
      <c r="U44" s="303"/>
      <c r="V44" s="1449" t="s">
        <v>476</v>
      </c>
      <c r="W44" s="1449" t="s">
        <v>477</v>
      </c>
      <c r="X44" s="1449" t="s">
        <v>476</v>
      </c>
      <c r="Y44" s="1449" t="s">
        <v>477</v>
      </c>
      <c r="Z44" s="1456" t="s">
        <v>444</v>
      </c>
      <c r="AA44" s="2271" t="s">
        <v>445</v>
      </c>
      <c r="AB44" s="2272"/>
      <c r="AC44" s="2280"/>
      <c r="AD44" s="2334"/>
      <c r="AE44" s="2335"/>
      <c r="AF44" s="2335"/>
      <c r="AG44" s="2336"/>
      <c r="AH44" s="2334"/>
      <c r="AI44" s="2335"/>
      <c r="AJ44" s="2335"/>
      <c r="AK44" s="2336"/>
      <c r="AL44" s="2334"/>
      <c r="AM44" s="2335"/>
      <c r="AN44" s="2335"/>
      <c r="AO44" s="2336"/>
      <c r="AP44" s="2334"/>
      <c r="AQ44" s="2335"/>
      <c r="AR44" s="2335"/>
      <c r="AS44" s="2336"/>
      <c r="AT44" s="1449" t="s">
        <v>476</v>
      </c>
      <c r="AU44" s="1449" t="s">
        <v>477</v>
      </c>
      <c r="AV44" s="1449" t="s">
        <v>476</v>
      </c>
      <c r="AW44" s="1449" t="s">
        <v>477</v>
      </c>
      <c r="AX44" s="1456" t="s">
        <v>444</v>
      </c>
      <c r="AY44" s="2271" t="s">
        <v>445</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244</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244</v>
      </c>
      <c r="B47" s="1364" t="s">
        <v>245</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395</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396</v>
      </c>
      <c r="BE47" s="501"/>
      <c r="BF47" s="501" t="str">
        <f>IF(T47="","",T47)</f>
        <v>Территория действия тарифа</v>
      </c>
      <c r="BG47" s="501"/>
      <c r="BH47" s="501"/>
      <c r="BI47" s="1156">
        <v>21</v>
      </c>
    </row>
    <row customHeight="1" ht="43.050000000000004">
      <c r="A48" s="1364" t="s">
        <v>244</v>
      </c>
      <c r="B48" s="1364" t="s">
        <v>245</v>
      </c>
      <c r="C48" s="1364" t="s">
        <v>246</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479</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480</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244</v>
      </c>
      <c r="B49" s="1344" t="s">
        <v>245</v>
      </c>
      <c r="C49" s="1344" t="s">
        <v>246</v>
      </c>
      <c r="D49" s="1344" t="s">
        <v>513</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400</v>
      </c>
      <c r="BE49" s="501"/>
      <c r="BF49" s="501" t="str">
        <f>IF(T49="","",T49)</f>
        <v/>
      </c>
      <c r="BG49" s="501"/>
      <c r="BH49" s="501"/>
      <c r="BI49" s="512">
        <v>0</v>
      </c>
    </row>
    <row s="1643" customFormat="1" customHeight="1" ht="0">
      <c r="A50" s="1344" t="s">
        <v>244</v>
      </c>
      <c r="B50" s="1344" t="s">
        <v>245</v>
      </c>
      <c r="C50" s="1344" t="s">
        <v>246</v>
      </c>
      <c r="D50" s="1344" t="s">
        <v>513</v>
      </c>
      <c r="E50" s="2260"/>
      <c r="F50" s="2260"/>
      <c r="G50" s="2260"/>
      <c r="H50" s="2260"/>
      <c r="I50" s="2257" t="str">
        <f>S49&amp;".1"</f>
        <v>.1</v>
      </c>
      <c r="J50" s="1344"/>
      <c r="K50" s="1344"/>
      <c r="L50" s="1347" t="s">
        <v>401</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244</v>
      </c>
      <c r="B51" s="1344" t="s">
        <v>245</v>
      </c>
      <c r="C51" s="1344" t="s">
        <v>246</v>
      </c>
      <c r="D51" s="1344" t="s">
        <v>513</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244</v>
      </c>
      <c r="B52" s="1364" t="s">
        <v>245</v>
      </c>
      <c r="C52" s="1364" t="s">
        <v>246</v>
      </c>
      <c r="D52" s="1364" t="s">
        <v>513</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499</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500</v>
      </c>
      <c r="AT53" s="1394"/>
      <c r="AU53" s="1497"/>
      <c r="AV53" s="1394"/>
      <c r="AW53" s="1497"/>
      <c r="AX53" s="1394"/>
      <c r="AY53" s="1394"/>
      <c r="AZ53" s="1394"/>
      <c r="BA53" s="1394"/>
      <c r="BB53" s="1398"/>
      <c r="BC53" s="2255"/>
      <c r="BE53" s="501"/>
      <c r="BF53" s="501"/>
      <c r="BG53" s="501"/>
      <c r="BH53" s="501"/>
      <c r="BI53" s="1156">
        <v>11</v>
      </c>
    </row>
    <row customHeight="1" ht="11.549999999999999">
      <c r="A54" s="1364" t="s">
        <v>244</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244</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244</v>
      </c>
      <c r="B56" s="1364" t="s">
        <v>245</v>
      </c>
      <c r="C56" s="1364" t="s">
        <v>246</v>
      </c>
      <c r="D56" s="1364" t="s">
        <v>513</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244</v>
      </c>
      <c r="B57" s="1364" t="s">
        <v>245</v>
      </c>
      <c r="C57" s="1364" t="s">
        <v>246</v>
      </c>
      <c r="D57" s="1364" t="s">
        <v>513</v>
      </c>
      <c r="E57" s="2260"/>
      <c r="F57" s="2260"/>
      <c r="G57" s="2260"/>
      <c r="H57" s="2260"/>
      <c r="I57" s="2287"/>
      <c r="J57" s="2257"/>
      <c r="K57" s="1364"/>
      <c r="L57" s="1365"/>
      <c r="P57" s="2258"/>
      <c r="Q57" s="2258"/>
      <c r="R57" s="357"/>
      <c r="S57" s="1279"/>
      <c r="T57" s="288" t="s">
        <v>466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244</v>
      </c>
      <c r="B58" s="1344" t="s">
        <v>245</v>
      </c>
      <c r="C58" s="1344" t="s">
        <v>246</v>
      </c>
      <c r="D58" s="1344" t="s">
        <v>513</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244</v>
      </c>
      <c r="B59" s="1344" t="s">
        <v>245</v>
      </c>
      <c r="C59" s="1344" t="s">
        <v>246</v>
      </c>
      <c r="D59" s="1344" t="s">
        <v>513</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244</v>
      </c>
      <c r="B60" s="1344" t="s">
        <v>245</v>
      </c>
      <c r="C60" s="1344" t="s">
        <v>246</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244</v>
      </c>
      <c r="B61" s="1344" t="s">
        <v>245</v>
      </c>
      <c r="C61" s="1315"/>
      <c r="D61" s="1315"/>
      <c r="E61" s="2260"/>
      <c r="F61" s="2259"/>
      <c r="G61" s="1315"/>
      <c r="H61" s="1315"/>
      <c r="I61" s="1315"/>
      <c r="J61" s="1315"/>
      <c r="K61" s="1315"/>
      <c r="L61" s="1465"/>
      <c r="M61" s="1322"/>
      <c r="N61" s="1322"/>
      <c r="P61" s="1317"/>
      <c r="Q61" s="1318"/>
      <c r="R61" s="1317"/>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244</v>
      </c>
      <c r="B62" s="1344"/>
      <c r="C62" s="1344"/>
      <c r="D62" s="1344"/>
      <c r="E62" s="2259"/>
      <c r="F62" s="1344"/>
      <c r="G62" s="1344"/>
      <c r="H62" s="1344"/>
      <c r="I62" s="1344"/>
      <c r="J62" s="1344"/>
      <c r="K62" s="1344"/>
      <c r="L62" s="1347"/>
      <c r="M62" s="1322"/>
      <c r="N62" s="1322"/>
      <c r="O62" s="519"/>
      <c r="P62" s="381"/>
      <c r="Q62" s="1345"/>
      <c r="R62" s="381"/>
      <c r="S62" s="1323"/>
      <c r="T62" s="1326" t="s">
        <v>414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446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E95686-F6AC-32A3-6B7F-0.AF45D68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515</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Троицкая ГРЭС филиал ПАО "ОГК-2"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484" t="s">
        <v>487</v>
      </c>
      <c r="W38" s="2263" t="s">
        <v>433</v>
      </c>
      <c r="X38" s="2264"/>
      <c r="Y38" s="2263" t="s">
        <v>434</v>
      </c>
      <c r="Z38" s="2270"/>
      <c r="AA38" s="2264"/>
      <c r="AB38" s="2279"/>
      <c r="AC38" s="1484" t="s">
        <v>487</v>
      </c>
      <c r="AD38" s="2263" t="s">
        <v>433</v>
      </c>
      <c r="AE38" s="2264"/>
      <c r="AF38" s="2263" t="s">
        <v>434</v>
      </c>
      <c r="AG38" s="2270"/>
      <c r="AH38" s="2264"/>
      <c r="AI38" s="2279"/>
      <c r="AJ38" s="2282"/>
      <c r="AK38" s="2128"/>
      <c r="AQ38" s="1156">
        <v>34</v>
      </c>
    </row>
    <row customHeight="1" ht="90.3">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84" t="s">
        <v>516</v>
      </c>
      <c r="W39" s="1223" t="s">
        <v>517</v>
      </c>
      <c r="X39" s="1223" t="s">
        <v>492</v>
      </c>
      <c r="Y39" s="1490" t="s">
        <v>444</v>
      </c>
      <c r="Z39" s="2271" t="s">
        <v>445</v>
      </c>
      <c r="AA39" s="2272"/>
      <c r="AB39" s="2280"/>
      <c r="AC39" s="1484" t="s">
        <v>516</v>
      </c>
      <c r="AD39" s="1223" t="s">
        <v>517</v>
      </c>
      <c r="AE39" s="1223" t="s">
        <v>492</v>
      </c>
      <c r="AF39" s="1490" t="s">
        <v>444</v>
      </c>
      <c r="AG39" s="2271" t="s">
        <v>445</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264</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264</v>
      </c>
      <c r="B42" s="1364" t="s">
        <v>265</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264</v>
      </c>
      <c r="B43" s="1364" t="s">
        <v>265</v>
      </c>
      <c r="C43" s="1364" t="s">
        <v>266</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515</v>
      </c>
      <c r="AM43" s="501"/>
      <c r="AN43" s="501" t="str">
        <f>IF(T43="","",T43)</f>
        <v>Наименование централизованной системы водоотведения</v>
      </c>
      <c r="AO43" s="501"/>
      <c r="AP43" s="501"/>
      <c r="AQ43" s="1156">
        <v>23</v>
      </c>
    </row>
    <row customHeight="1" ht="24">
      <c r="A44" s="1364" t="s">
        <v>264</v>
      </c>
      <c r="B44" s="1364" t="s">
        <v>265</v>
      </c>
      <c r="C44" s="1364" t="s">
        <v>266</v>
      </c>
      <c r="D44" s="1364" t="s">
        <v>518</v>
      </c>
      <c r="E44" s="2260"/>
      <c r="F44" s="2260"/>
      <c r="G44" s="2260"/>
      <c r="H44" s="2260"/>
      <c r="I44" s="2257" t="str">
        <f>S43&amp;".1"</f>
        <v>...1</v>
      </c>
      <c r="J44" s="1364"/>
      <c r="K44" s="1364"/>
      <c r="L44" s="1365"/>
      <c r="P44" s="2258">
        <v>1</v>
      </c>
      <c r="Q44" s="1482"/>
      <c r="R44" s="357"/>
      <c r="S44" s="1494"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264</v>
      </c>
      <c r="B45" s="1364" t="s">
        <v>265</v>
      </c>
      <c r="C45" s="1364" t="s">
        <v>266</v>
      </c>
      <c r="D45" s="1364" t="s">
        <v>518</v>
      </c>
      <c r="E45" s="2260"/>
      <c r="F45" s="2260"/>
      <c r="G45" s="2260"/>
      <c r="H45" s="2260"/>
      <c r="I45" s="2287"/>
      <c r="J45" s="2257" t="str">
        <f>I44&amp;".1"</f>
        <v>...1.1</v>
      </c>
      <c r="K45" s="1364"/>
      <c r="L45" s="1365" t="s">
        <v>404</v>
      </c>
      <c r="P45" s="2258"/>
      <c r="Q45" s="2258">
        <v>1</v>
      </c>
      <c r="R45" s="358"/>
      <c r="S45" s="1494"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264</v>
      </c>
      <c r="B46" s="1364" t="s">
        <v>265</v>
      </c>
      <c r="C46" s="1364" t="s">
        <v>266</v>
      </c>
      <c r="D46" s="1364" t="s">
        <v>518</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264</v>
      </c>
      <c r="B47" s="1364" t="s">
        <v>265</v>
      </c>
      <c r="C47" s="1364" t="s">
        <v>266</v>
      </c>
      <c r="D47" s="1364" t="s">
        <v>518</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264</v>
      </c>
      <c r="B48" s="1364" t="s">
        <v>265</v>
      </c>
      <c r="C48" s="1364" t="s">
        <v>266</v>
      </c>
      <c r="D48" s="1364" t="s">
        <v>518</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264</v>
      </c>
      <c r="B49" s="1364" t="s">
        <v>265</v>
      </c>
      <c r="C49" s="1364" t="s">
        <v>266</v>
      </c>
      <c r="D49" s="1364" t="s">
        <v>518</v>
      </c>
      <c r="E49" s="2260"/>
      <c r="F49" s="2260"/>
      <c r="G49" s="2260"/>
      <c r="H49" s="2260"/>
      <c r="I49" s="2257"/>
      <c r="J49" s="1364"/>
      <c r="K49" s="1364"/>
      <c r="L49" s="1365"/>
      <c r="P49" s="2258"/>
      <c r="Q49" s="1482"/>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264</v>
      </c>
      <c r="B50" s="1364" t="s">
        <v>265</v>
      </c>
      <c r="C50" s="1364" t="s">
        <v>266</v>
      </c>
      <c r="D50" s="1364" t="s">
        <v>518</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264</v>
      </c>
      <c r="B51" s="1344" t="s">
        <v>265</v>
      </c>
      <c r="C51" s="1315"/>
      <c r="D51" s="1315"/>
      <c r="E51" s="2260"/>
      <c r="F51" s="2259"/>
      <c r="G51" s="1315"/>
      <c r="H51" s="1315"/>
      <c r="I51" s="1315"/>
      <c r="J51" s="1315"/>
      <c r="K51" s="1315"/>
      <c r="L51" s="1495"/>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264</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3174B5-5853-BDF8-BFFC-0.F42B477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515</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Троицкая ГРЭС филиал ПАО "ОГК-2"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484" t="s">
        <v>487</v>
      </c>
      <c r="W38" s="2263" t="s">
        <v>433</v>
      </c>
      <c r="X38" s="2264"/>
      <c r="Y38" s="2263" t="s">
        <v>434</v>
      </c>
      <c r="Z38" s="2270"/>
      <c r="AA38" s="2264"/>
      <c r="AB38" s="2279"/>
      <c r="AC38" s="1484" t="s">
        <v>487</v>
      </c>
      <c r="AD38" s="2263" t="s">
        <v>433</v>
      </c>
      <c r="AE38" s="2264"/>
      <c r="AF38" s="2263" t="s">
        <v>434</v>
      </c>
      <c r="AG38" s="2270"/>
      <c r="AH38" s="2264"/>
      <c r="AI38" s="2279"/>
      <c r="AJ38" s="2282"/>
      <c r="AK38" s="2128"/>
      <c r="AQ38" s="1156">
        <v>34</v>
      </c>
    </row>
    <row customHeight="1" ht="90.3">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84" t="s">
        <v>516</v>
      </c>
      <c r="W39" s="1223" t="s">
        <v>517</v>
      </c>
      <c r="X39" s="1223" t="s">
        <v>492</v>
      </c>
      <c r="Y39" s="1490" t="s">
        <v>444</v>
      </c>
      <c r="Z39" s="2271" t="s">
        <v>445</v>
      </c>
      <c r="AA39" s="2272"/>
      <c r="AB39" s="2280"/>
      <c r="AC39" s="1484" t="s">
        <v>516</v>
      </c>
      <c r="AD39" s="1223" t="s">
        <v>517</v>
      </c>
      <c r="AE39" s="1223" t="s">
        <v>492</v>
      </c>
      <c r="AF39" s="1490" t="s">
        <v>444</v>
      </c>
      <c r="AG39" s="2271" t="s">
        <v>445</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269</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269</v>
      </c>
      <c r="B42" s="1364" t="s">
        <v>270</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269</v>
      </c>
      <c r="B43" s="1364" t="s">
        <v>270</v>
      </c>
      <c r="C43" s="1364" t="s">
        <v>271</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515</v>
      </c>
      <c r="AM43" s="501"/>
      <c r="AN43" s="501" t="str">
        <f>IF(T43="","",T43)</f>
        <v>Наименование централизованной системы водоотведения</v>
      </c>
      <c r="AO43" s="501"/>
      <c r="AP43" s="501"/>
      <c r="AQ43" s="1156">
        <v>23</v>
      </c>
    </row>
    <row customHeight="1" ht="24">
      <c r="A44" s="1364" t="s">
        <v>269</v>
      </c>
      <c r="B44" s="1364" t="s">
        <v>270</v>
      </c>
      <c r="C44" s="1364" t="s">
        <v>271</v>
      </c>
      <c r="D44" s="1364" t="s">
        <v>519</v>
      </c>
      <c r="E44" s="2260"/>
      <c r="F44" s="2260"/>
      <c r="G44" s="2260"/>
      <c r="H44" s="2260"/>
      <c r="I44" s="2257" t="str">
        <f>S43&amp;".1"</f>
        <v>...1</v>
      </c>
      <c r="J44" s="1364"/>
      <c r="K44" s="1364"/>
      <c r="L44" s="1365"/>
      <c r="P44" s="2258">
        <v>1</v>
      </c>
      <c r="Q44" s="1482"/>
      <c r="R44" s="357"/>
      <c r="S44" s="1494"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269</v>
      </c>
      <c r="B45" s="1364" t="s">
        <v>270</v>
      </c>
      <c r="C45" s="1364" t="s">
        <v>271</v>
      </c>
      <c r="D45" s="1364" t="s">
        <v>519</v>
      </c>
      <c r="E45" s="2260"/>
      <c r="F45" s="2260"/>
      <c r="G45" s="2260"/>
      <c r="H45" s="2260"/>
      <c r="I45" s="2287"/>
      <c r="J45" s="2257" t="str">
        <f>I44&amp;".1"</f>
        <v>...1.1</v>
      </c>
      <c r="K45" s="1364"/>
      <c r="L45" s="1365" t="s">
        <v>404</v>
      </c>
      <c r="P45" s="2258"/>
      <c r="Q45" s="2258">
        <v>1</v>
      </c>
      <c r="R45" s="358"/>
      <c r="S45" s="1494"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269</v>
      </c>
      <c r="B46" s="1364" t="s">
        <v>270</v>
      </c>
      <c r="C46" s="1364" t="s">
        <v>271</v>
      </c>
      <c r="D46" s="1364" t="s">
        <v>519</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269</v>
      </c>
      <c r="B47" s="1364" t="s">
        <v>270</v>
      </c>
      <c r="C47" s="1364" t="s">
        <v>271</v>
      </c>
      <c r="D47" s="1364" t="s">
        <v>519</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269</v>
      </c>
      <c r="B48" s="1364" t="s">
        <v>270</v>
      </c>
      <c r="C48" s="1364" t="s">
        <v>271</v>
      </c>
      <c r="D48" s="1364" t="s">
        <v>519</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269</v>
      </c>
      <c r="B49" s="1364" t="s">
        <v>270</v>
      </c>
      <c r="C49" s="1364" t="s">
        <v>271</v>
      </c>
      <c r="D49" s="1364" t="s">
        <v>519</v>
      </c>
      <c r="E49" s="2260"/>
      <c r="F49" s="2260"/>
      <c r="G49" s="2260"/>
      <c r="H49" s="2260"/>
      <c r="I49" s="2257"/>
      <c r="J49" s="1364"/>
      <c r="K49" s="1364"/>
      <c r="L49" s="1365"/>
      <c r="P49" s="2258"/>
      <c r="Q49" s="1482"/>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269</v>
      </c>
      <c r="B50" s="1364" t="s">
        <v>270</v>
      </c>
      <c r="C50" s="1364" t="s">
        <v>271</v>
      </c>
      <c r="D50" s="1364" t="s">
        <v>519</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269</v>
      </c>
      <c r="B51" s="1344" t="s">
        <v>270</v>
      </c>
      <c r="C51" s="1315"/>
      <c r="D51" s="1315"/>
      <c r="E51" s="2260"/>
      <c r="F51" s="2259"/>
      <c r="G51" s="1315"/>
      <c r="H51" s="1315"/>
      <c r="I51" s="1315"/>
      <c r="J51" s="1315"/>
      <c r="K51" s="1315"/>
      <c r="L51" s="1495"/>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269</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F6D382-FCE7-D3E8-62E8-0.16572AF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395</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396</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515</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400</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401</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416</v>
      </c>
      <c r="P24" s="1509"/>
      <c r="Q24" s="1511"/>
      <c r="R24" s="1511"/>
      <c r="AA24" s="1508" t="s">
        <v>418</v>
      </c>
      <c r="AC24" s="1508" t="s">
        <v>419</v>
      </c>
      <c r="AD24" s="1508" t="s">
        <v>467</v>
      </c>
      <c r="AH24" s="1508" t="s">
        <v>467</v>
      </c>
      <c r="AK24" s="1508" t="s">
        <v>504</v>
      </c>
      <c r="AL24" s="1508" t="s">
        <v>467</v>
      </c>
      <c r="AP24" s="1508" t="s">
        <v>467</v>
      </c>
      <c r="AY24" s="1508" t="s">
        <v>418</v>
      </c>
      <c r="BA24" s="1508" t="s">
        <v>419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Троицкая ГРЭС филиал ПАО "ОГК-2"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422</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422</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425</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298</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299</v>
      </c>
      <c r="BI40" s="1156">
        <v>14</v>
      </c>
    </row>
    <row customHeight="1" ht="14.699999999999998">
      <c r="Q41" s="292"/>
      <c r="R41" s="377"/>
      <c r="S41" s="2274" t="s">
        <v>87</v>
      </c>
      <c r="T41" s="2210" t="s">
        <v>505</v>
      </c>
      <c r="U41" s="302"/>
      <c r="V41" s="2275" t="s">
        <v>427</v>
      </c>
      <c r="W41" s="2276"/>
      <c r="X41" s="2276"/>
      <c r="Y41" s="2276"/>
      <c r="Z41" s="2276"/>
      <c r="AA41" s="2276"/>
      <c r="AB41" s="2277"/>
      <c r="AC41" s="2278" t="s">
        <v>428</v>
      </c>
      <c r="AD41" s="2329" t="s">
        <v>522</v>
      </c>
      <c r="AE41" s="2292"/>
      <c r="AF41" s="2292"/>
      <c r="AG41" s="2330"/>
      <c r="AH41" s="2329" t="s">
        <v>523</v>
      </c>
      <c r="AI41" s="2292"/>
      <c r="AJ41" s="2292"/>
      <c r="AK41" s="2330"/>
      <c r="AL41" s="2329" t="s">
        <v>524</v>
      </c>
      <c r="AM41" s="2292"/>
      <c r="AN41" s="2292"/>
      <c r="AO41" s="2330"/>
      <c r="AP41" s="2329" t="s">
        <v>509</v>
      </c>
      <c r="AQ41" s="2292"/>
      <c r="AR41" s="2292"/>
      <c r="AS41" s="2330"/>
      <c r="AT41" s="2275" t="s">
        <v>427</v>
      </c>
      <c r="AU41" s="2276"/>
      <c r="AV41" s="2276"/>
      <c r="AW41" s="2276"/>
      <c r="AX41" s="2276"/>
      <c r="AY41" s="2276"/>
      <c r="AZ41" s="2277"/>
      <c r="BA41" s="2278" t="s">
        <v>428</v>
      </c>
      <c r="BB41" s="2281" t="s">
        <v>430</v>
      </c>
      <c r="BC41" s="2128"/>
      <c r="BI41" s="1156">
        <v>14</v>
      </c>
    </row>
    <row customHeight="1" ht="35.699999999999996">
      <c r="Q42" s="292"/>
      <c r="R42" s="377"/>
      <c r="S42" s="2274"/>
      <c r="T42" s="2210"/>
      <c r="U42" s="1032"/>
      <c r="V42" s="2193" t="s">
        <v>510</v>
      </c>
      <c r="W42" s="2194"/>
      <c r="X42" s="2193" t="s">
        <v>511</v>
      </c>
      <c r="Y42" s="2194"/>
      <c r="Z42" s="2295" t="s">
        <v>512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525</v>
      </c>
      <c r="AU42" s="2194"/>
      <c r="AV42" s="2193" t="s">
        <v>526</v>
      </c>
      <c r="AW42" s="2194"/>
      <c r="AX42" s="2295" t="s">
        <v>512</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435</v>
      </c>
      <c r="F44" s="1365" t="s">
        <v>436</v>
      </c>
      <c r="G44" s="1365" t="s">
        <v>437</v>
      </c>
      <c r="H44" s="1365" t="s">
        <v>438</v>
      </c>
      <c r="I44" s="1365" t="s">
        <v>439</v>
      </c>
      <c r="J44" s="1365" t="s">
        <v>440</v>
      </c>
      <c r="K44" s="1365" t="s">
        <v>441</v>
      </c>
      <c r="L44" s="1365" t="s">
        <v>416</v>
      </c>
      <c r="Q44" s="292"/>
      <c r="R44" s="377"/>
      <c r="S44" s="2274"/>
      <c r="T44" s="2210"/>
      <c r="U44" s="303"/>
      <c r="V44" s="1480" t="s">
        <v>476</v>
      </c>
      <c r="W44" s="1480" t="s">
        <v>477</v>
      </c>
      <c r="X44" s="1480" t="s">
        <v>476</v>
      </c>
      <c r="Y44" s="1480" t="s">
        <v>477</v>
      </c>
      <c r="Z44" s="1490" t="s">
        <v>444</v>
      </c>
      <c r="AA44" s="2271" t="s">
        <v>445</v>
      </c>
      <c r="AB44" s="2272"/>
      <c r="AC44" s="2280"/>
      <c r="AD44" s="2334"/>
      <c r="AE44" s="2335"/>
      <c r="AF44" s="2335"/>
      <c r="AG44" s="2336"/>
      <c r="AH44" s="2334"/>
      <c r="AI44" s="2335"/>
      <c r="AJ44" s="2335"/>
      <c r="AK44" s="2336"/>
      <c r="AL44" s="2334"/>
      <c r="AM44" s="2335"/>
      <c r="AN44" s="2335"/>
      <c r="AO44" s="2336"/>
      <c r="AP44" s="2334"/>
      <c r="AQ44" s="2335"/>
      <c r="AR44" s="2335"/>
      <c r="AS44" s="2336"/>
      <c r="AT44" s="1480" t="s">
        <v>476</v>
      </c>
      <c r="AU44" s="1480" t="s">
        <v>477</v>
      </c>
      <c r="AV44" s="1480" t="s">
        <v>476</v>
      </c>
      <c r="AW44" s="1480" t="s">
        <v>477</v>
      </c>
      <c r="AX44" s="1490" t="s">
        <v>444</v>
      </c>
      <c r="AY44" s="2271" t="s">
        <v>445</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274</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274</v>
      </c>
      <c r="B47" s="1364" t="s">
        <v>275</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395</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396</v>
      </c>
      <c r="BE47" s="501"/>
      <c r="BF47" s="501" t="str">
        <f>IF(T47="","",T47)</f>
        <v>Территория действия тарифа</v>
      </c>
      <c r="BG47" s="501"/>
      <c r="BH47" s="501"/>
      <c r="BI47" s="1156">
        <v>21</v>
      </c>
    </row>
    <row customHeight="1" ht="35.699999999999996">
      <c r="A48" s="1364" t="s">
        <v>274</v>
      </c>
      <c r="B48" s="1364" t="s">
        <v>275</v>
      </c>
      <c r="C48" s="1364" t="s">
        <v>276</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515</v>
      </c>
      <c r="BE48" s="501"/>
      <c r="BF48" s="501" t="str">
        <f>IF(T48="","",T48)</f>
        <v>Наименование централизованной системы водоотведения</v>
      </c>
      <c r="BG48" s="501"/>
      <c r="BH48" s="501"/>
      <c r="BI48" s="1156">
        <v>34</v>
      </c>
    </row>
    <row s="1643" customFormat="1" customHeight="1" ht="0">
      <c r="A49" s="1344" t="s">
        <v>274</v>
      </c>
      <c r="B49" s="1344" t="s">
        <v>275</v>
      </c>
      <c r="C49" s="1344" t="s">
        <v>276</v>
      </c>
      <c r="D49" s="1344" t="s">
        <v>527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400</v>
      </c>
      <c r="BE49" s="501"/>
      <c r="BF49" s="501" t="str">
        <f>IF(T49="","",T49)</f>
        <v/>
      </c>
      <c r="BG49" s="501"/>
      <c r="BH49" s="501"/>
      <c r="BI49" s="512">
        <v>0</v>
      </c>
    </row>
    <row s="1643" customFormat="1" customHeight="1" ht="0">
      <c r="A50" s="1344" t="s">
        <v>274</v>
      </c>
      <c r="B50" s="1344" t="s">
        <v>275</v>
      </c>
      <c r="C50" s="1344" t="s">
        <v>276</v>
      </c>
      <c r="D50" s="1344" t="s">
        <v>527</v>
      </c>
      <c r="E50" s="2260"/>
      <c r="F50" s="2260"/>
      <c r="G50" s="2260"/>
      <c r="H50" s="2260"/>
      <c r="I50" s="2257" t="str">
        <f>S49&amp;".1"</f>
        <v>.1</v>
      </c>
      <c r="J50" s="1344"/>
      <c r="K50" s="1344"/>
      <c r="L50" s="1347" t="s">
        <v>401</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274</v>
      </c>
      <c r="B51" s="1344" t="s">
        <v>275</v>
      </c>
      <c r="C51" s="1344" t="s">
        <v>276</v>
      </c>
      <c r="D51" s="1344" t="s">
        <v>527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274</v>
      </c>
      <c r="B52" s="1364" t="s">
        <v>275</v>
      </c>
      <c r="C52" s="1364" t="s">
        <v>276</v>
      </c>
      <c r="D52" s="1364" t="s">
        <v>527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499</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500</v>
      </c>
      <c r="AT53" s="1394"/>
      <c r="AU53" s="1497"/>
      <c r="AV53" s="1394"/>
      <c r="AW53" s="1497"/>
      <c r="AX53" s="1394"/>
      <c r="AY53" s="1394"/>
      <c r="AZ53" s="1394"/>
      <c r="BA53" s="1394"/>
      <c r="BB53" s="1398"/>
      <c r="BC53" s="2255"/>
      <c r="BE53" s="501"/>
      <c r="BF53" s="501"/>
      <c r="BG53" s="501"/>
      <c r="BH53" s="501"/>
      <c r="BI53" s="1156">
        <v>11</v>
      </c>
    </row>
    <row customHeight="1" ht="11.549999999999999">
      <c r="A54" s="1364" t="s">
        <v>274</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274</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274</v>
      </c>
      <c r="B56" s="1364" t="s">
        <v>275</v>
      </c>
      <c r="C56" s="1364" t="s">
        <v>276</v>
      </c>
      <c r="D56" s="1364" t="s">
        <v>527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274</v>
      </c>
      <c r="B57" s="1364" t="s">
        <v>275</v>
      </c>
      <c r="C57" s="1364" t="s">
        <v>276</v>
      </c>
      <c r="D57" s="1364" t="s">
        <v>527</v>
      </c>
      <c r="E57" s="2260"/>
      <c r="F57" s="2260"/>
      <c r="G57" s="2260"/>
      <c r="H57" s="2260"/>
      <c r="I57" s="2287"/>
      <c r="J57" s="2257"/>
      <c r="K57" s="1364"/>
      <c r="L57" s="1365"/>
      <c r="P57" s="2258"/>
      <c r="Q57" s="2258"/>
      <c r="R57" s="357"/>
      <c r="S57" s="1279"/>
      <c r="T57" s="288" t="s">
        <v>466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274</v>
      </c>
      <c r="B58" s="1344" t="s">
        <v>275</v>
      </c>
      <c r="C58" s="1344" t="s">
        <v>276</v>
      </c>
      <c r="D58" s="1344" t="s">
        <v>527</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274</v>
      </c>
      <c r="B59" s="1344" t="s">
        <v>275</v>
      </c>
      <c r="C59" s="1344" t="s">
        <v>276</v>
      </c>
      <c r="D59" s="1344" t="s">
        <v>527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274</v>
      </c>
      <c r="B60" s="1344" t="s">
        <v>275</v>
      </c>
      <c r="C60" s="1344" t="s">
        <v>276</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274</v>
      </c>
      <c r="B61" s="1344" t="s">
        <v>275</v>
      </c>
      <c r="C61" s="1315"/>
      <c r="D61" s="1315"/>
      <c r="E61" s="2260"/>
      <c r="F61" s="2259"/>
      <c r="G61" s="1315"/>
      <c r="H61" s="1315"/>
      <c r="I61" s="1315"/>
      <c r="J61" s="1315"/>
      <c r="K61" s="1315"/>
      <c r="L61" s="1495"/>
      <c r="M61" s="1322"/>
      <c r="N61" s="1322"/>
      <c r="P61" s="1317"/>
      <c r="Q61" s="1318"/>
      <c r="R61" s="1317"/>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274</v>
      </c>
      <c r="B62" s="1344"/>
      <c r="C62" s="1344"/>
      <c r="D62" s="1344"/>
      <c r="E62" s="2259"/>
      <c r="F62" s="1344"/>
      <c r="G62" s="1344"/>
      <c r="H62" s="1344"/>
      <c r="I62" s="1344"/>
      <c r="J62" s="1344"/>
      <c r="K62" s="1344"/>
      <c r="L62" s="1347"/>
      <c r="M62" s="1322"/>
      <c r="N62" s="1322"/>
      <c r="O62" s="519"/>
      <c r="P62" s="381"/>
      <c r="Q62" s="1345"/>
      <c r="R62" s="381"/>
      <c r="S62" s="1323"/>
      <c r="T62" s="1326" t="s">
        <v>414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32EF0D-9878-4478-9547-0.EFF6E422}"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Город Троицк(75752000)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102</v>
      </c>
      <c r="H15" s="179"/>
      <c r="I15" s="180"/>
      <c r="J15" s="250"/>
      <c r="K15" s="156"/>
      <c r="L15" s="156"/>
      <c r="M15" s="156"/>
      <c r="N15" s="227" t="s">
        <v>103</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81</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94C238-891E-7886-F103-0.9D46283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396</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529</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482</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483</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485</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415</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416</v>
      </c>
      <c r="P20" s="1363"/>
      <c r="Q20" s="1443"/>
      <c r="R20" s="1443"/>
      <c r="S20" s="730"/>
      <c r="T20" s="1161" t="s">
        <v>417</v>
      </c>
      <c r="W20" s="1367"/>
      <c r="X20" s="1367"/>
      <c r="Y20" s="1367"/>
      <c r="Z20" s="1367"/>
      <c r="AA20" s="1367"/>
      <c r="AB20" s="1367"/>
      <c r="AD20" s="187" t="s">
        <v>418</v>
      </c>
      <c r="AF20" s="187" t="s">
        <v>419</v>
      </c>
      <c r="AG20" s="1161" t="s">
        <v>417</v>
      </c>
      <c r="AH20" s="1367"/>
      <c r="AI20" s="1367"/>
      <c r="AJ20" s="1367"/>
      <c r="AK20" s="1367"/>
      <c r="AL20" s="1367"/>
      <c r="AO20" s="187" t="s">
        <v>420</v>
      </c>
      <c r="AQ20" s="187" t="s">
        <v>419</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Троицкая ГРЭС филиал ПАО "ОГК-2"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425</v>
      </c>
      <c r="AG34" s="327"/>
      <c r="AH34" s="1636"/>
      <c r="AI34" s="1636"/>
      <c r="AJ34" s="1636"/>
      <c r="AK34" s="1636"/>
      <c r="AL34" s="1636"/>
      <c r="AM34" s="327"/>
      <c r="AN34" s="327"/>
      <c r="AO34" s="327"/>
      <c r="AP34" s="327"/>
      <c r="AQ34" s="279" t="s">
        <v>425</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299</v>
      </c>
      <c r="AY36" s="1156">
        <v>14</v>
      </c>
    </row>
    <row customHeight="1" ht="14.699999999999998">
      <c r="Q37" s="377"/>
      <c r="R37" s="377"/>
      <c r="S37" s="2274" t="s">
        <v>87</v>
      </c>
      <c r="T37" s="2210" t="s">
        <v>426</v>
      </c>
      <c r="U37" s="302"/>
      <c r="V37" s="2275" t="s">
        <v>427</v>
      </c>
      <c r="W37" s="2292"/>
      <c r="X37" s="2292"/>
      <c r="Y37" s="2292"/>
      <c r="Z37" s="2292"/>
      <c r="AA37" s="2292"/>
      <c r="AB37" s="2292"/>
      <c r="AC37" s="2276"/>
      <c r="AD37" s="2276"/>
      <c r="AE37" s="2277"/>
      <c r="AF37" s="2278" t="s">
        <v>428</v>
      </c>
      <c r="AG37" s="2275" t="s">
        <v>427</v>
      </c>
      <c r="AH37" s="2276"/>
      <c r="AI37" s="2276"/>
      <c r="AJ37" s="2276"/>
      <c r="AK37" s="2276"/>
      <c r="AL37" s="2276"/>
      <c r="AM37" s="2276"/>
      <c r="AN37" s="2276"/>
      <c r="AO37" s="2276"/>
      <c r="AP37" s="2277"/>
      <c r="AQ37" s="2278" t="s">
        <v>429</v>
      </c>
      <c r="AR37" s="2281" t="s">
        <v>430</v>
      </c>
      <c r="AS37" s="2128"/>
      <c r="AY37" s="1156">
        <v>14</v>
      </c>
    </row>
    <row customHeight="1" ht="19.95">
      <c r="Q38" s="377"/>
      <c r="R38" s="377"/>
      <c r="S38" s="2274"/>
      <c r="T38" s="2210"/>
      <c r="U38" s="1032"/>
      <c r="V38" s="2367" t="s">
        <v>530</v>
      </c>
      <c r="W38" s="2366" t="s">
        <v>531</v>
      </c>
      <c r="X38" s="2366"/>
      <c r="Y38" s="2366"/>
      <c r="Z38" s="2366" t="s">
        <v>532</v>
      </c>
      <c r="AA38" s="2366"/>
      <c r="AB38" s="2366"/>
      <c r="AC38" s="2295" t="s">
        <v>434</v>
      </c>
      <c r="AD38" s="2314"/>
      <c r="AE38" s="2315"/>
      <c r="AF38" s="2279"/>
      <c r="AG38" s="2367" t="s">
        <v>530</v>
      </c>
      <c r="AH38" s="2366" t="s">
        <v>531</v>
      </c>
      <c r="AI38" s="2366"/>
      <c r="AJ38" s="2366"/>
      <c r="AK38" s="2366" t="s">
        <v>532</v>
      </c>
      <c r="AL38" s="2366"/>
      <c r="AM38" s="2366"/>
      <c r="AN38" s="2295" t="s">
        <v>434</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533</v>
      </c>
      <c r="X39" s="2366" t="s">
        <v>534</v>
      </c>
      <c r="Y39" s="2366"/>
      <c r="Z39" s="2366" t="s">
        <v>535</v>
      </c>
      <c r="AA39" s="2366" t="s">
        <v>534</v>
      </c>
      <c r="AB39" s="2366"/>
      <c r="AC39" s="2296"/>
      <c r="AD39" s="2316"/>
      <c r="AE39" s="2317"/>
      <c r="AF39" s="2279"/>
      <c r="AG39" s="2367"/>
      <c r="AH39" s="2366" t="s">
        <v>533</v>
      </c>
      <c r="AI39" s="2366" t="s">
        <v>534</v>
      </c>
      <c r="AJ39" s="2366"/>
      <c r="AK39" s="2366" t="s">
        <v>535</v>
      </c>
      <c r="AL39" s="2366" t="s">
        <v>534</v>
      </c>
      <c r="AM39" s="2366"/>
      <c r="AN39" s="2296"/>
      <c r="AO39" s="2316"/>
      <c r="AP39" s="2317"/>
      <c r="AQ39" s="2279"/>
      <c r="AR39" s="2282"/>
      <c r="AS39" s="2128"/>
      <c r="AT39" s="1637"/>
      <c r="AU39" s="1637"/>
      <c r="AV39" s="1637"/>
      <c r="AW39" s="1637"/>
      <c r="AX39" s="1637"/>
      <c r="AY39" s="1632">
        <v>19</v>
      </c>
    </row>
    <row customHeight="1" ht="61.949999999999996">
      <c r="A40" s="1371"/>
      <c r="B40" s="1371" t="s">
        <v>135</v>
      </c>
      <c r="C40" s="1371" t="s">
        <v>136</v>
      </c>
      <c r="D40" s="1371" t="s">
        <v>137</v>
      </c>
      <c r="E40" s="1365" t="s">
        <v>435</v>
      </c>
      <c r="F40" s="1365" t="s">
        <v>436</v>
      </c>
      <c r="G40" s="1365" t="s">
        <v>437</v>
      </c>
      <c r="H40" s="1365"/>
      <c r="I40" s="1365" t="s">
        <v>488</v>
      </c>
      <c r="J40" s="1365" t="s">
        <v>440</v>
      </c>
      <c r="K40" s="1365" t="s">
        <v>489</v>
      </c>
      <c r="L40" s="1365" t="s">
        <v>416</v>
      </c>
      <c r="Q40" s="377"/>
      <c r="R40" s="377"/>
      <c r="S40" s="2274"/>
      <c r="T40" s="2210"/>
      <c r="U40" s="303"/>
      <c r="V40" s="2367"/>
      <c r="W40" s="2366"/>
      <c r="X40" s="1984" t="s">
        <v>536</v>
      </c>
      <c r="Y40" s="1984" t="s">
        <v>537</v>
      </c>
      <c r="Z40" s="2366"/>
      <c r="AA40" s="1984" t="s">
        <v>538</v>
      </c>
      <c r="AB40" s="1984" t="s">
        <v>539</v>
      </c>
      <c r="AC40" s="1490" t="s">
        <v>444</v>
      </c>
      <c r="AD40" s="2271" t="s">
        <v>445</v>
      </c>
      <c r="AE40" s="2272"/>
      <c r="AF40" s="2280"/>
      <c r="AG40" s="2367"/>
      <c r="AH40" s="2366"/>
      <c r="AI40" s="1984" t="s">
        <v>536</v>
      </c>
      <c r="AJ40" s="1984" t="s">
        <v>537</v>
      </c>
      <c r="AK40" s="2366"/>
      <c r="AL40" s="1984" t="s">
        <v>538</v>
      </c>
      <c r="AM40" s="1984" t="s">
        <v>539</v>
      </c>
      <c r="AN40" s="1490" t="s">
        <v>444</v>
      </c>
      <c r="AO40" s="2271" t="s">
        <v>445</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249</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249</v>
      </c>
      <c r="B43" s="1364" t="s">
        <v>250</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395</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396</v>
      </c>
      <c r="AU43" s="501"/>
      <c r="AV43" s="501" t="str">
        <f>IF(T43="","",T43)</f>
        <v>Территория действия тарифа</v>
      </c>
      <c r="AW43" s="501"/>
      <c r="AX43" s="501"/>
      <c r="AY43" s="1156">
        <v>23</v>
      </c>
    </row>
    <row customHeight="1" ht="24">
      <c r="A44" s="1364" t="s">
        <v>249</v>
      </c>
      <c r="B44" s="1364" t="s">
        <v>250</v>
      </c>
      <c r="C44" s="1364" t="s">
        <v>251</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528</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529</v>
      </c>
      <c r="AU44" s="501"/>
      <c r="AV44" s="501" t="str">
        <f>IF(T44="","",T44)</f>
        <v>Наименование централизованной системы горячего водоснабжения</v>
      </c>
      <c r="AW44" s="501"/>
      <c r="AX44" s="501"/>
      <c r="AY44" s="1156">
        <v>23</v>
      </c>
    </row>
    <row customHeight="1" ht="24">
      <c r="A45" s="1364" t="s">
        <v>249</v>
      </c>
      <c r="B45" s="1364" t="s">
        <v>250</v>
      </c>
      <c r="C45" s="1364" t="s">
        <v>251</v>
      </c>
      <c r="D45" s="1364" t="s">
        <v>540</v>
      </c>
      <c r="E45" s="2260"/>
      <c r="F45" s="2260"/>
      <c r="G45" s="2260"/>
      <c r="H45" s="2260"/>
      <c r="I45" s="2257" t="str">
        <f>S44&amp;".1"</f>
        <v>...1</v>
      </c>
      <c r="J45" s="1364"/>
      <c r="K45" s="1364"/>
      <c r="L45" s="1365"/>
      <c r="P45" s="2258">
        <v>1</v>
      </c>
      <c r="Q45" s="1482"/>
      <c r="R45" s="357"/>
      <c r="S45" s="1494" t="str">
        <f>$I45</f>
        <v>...1</v>
      </c>
      <c r="T45" s="286" t="s">
        <v>481</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482</v>
      </c>
      <c r="AU45" s="501"/>
      <c r="AV45" s="501" t="str">
        <f>IF(T45="","",T45)</f>
        <v>Наименование признака дифференциации</v>
      </c>
      <c r="AW45" s="501"/>
      <c r="AX45" s="501"/>
      <c r="AY45" s="1156">
        <v>23</v>
      </c>
    </row>
    <row customHeight="1" ht="24">
      <c r="A46" s="1364" t="s">
        <v>249</v>
      </c>
      <c r="B46" s="1364" t="s">
        <v>250</v>
      </c>
      <c r="C46" s="1364" t="s">
        <v>251</v>
      </c>
      <c r="D46" s="1364" t="s">
        <v>540</v>
      </c>
      <c r="E46" s="2260"/>
      <c r="F46" s="2260"/>
      <c r="G46" s="2260"/>
      <c r="H46" s="2260"/>
      <c r="I46" s="2287"/>
      <c r="J46" s="2257" t="str">
        <f>I45&amp;".1"</f>
        <v>...1.1</v>
      </c>
      <c r="K46" s="1364"/>
      <c r="L46" s="1365" t="s">
        <v>404</v>
      </c>
      <c r="P46" s="2258"/>
      <c r="Q46" s="2258">
        <v>1</v>
      </c>
      <c r="R46" s="358"/>
      <c r="S46" s="1494" t="str">
        <f>$J46</f>
        <v>...1.1</v>
      </c>
      <c r="T46" s="287" t="s">
        <v>405</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483</v>
      </c>
      <c r="AU46" s="501"/>
      <c r="AV46" s="501" t="str">
        <f>IF(T46="","",T46)</f>
        <v>Группа потребителей</v>
      </c>
      <c r="AW46" s="501"/>
      <c r="AX46" s="501"/>
      <c r="AY46" s="1156">
        <v>23</v>
      </c>
    </row>
    <row customHeight="1" ht="24">
      <c r="A47" s="1364" t="s">
        <v>249</v>
      </c>
      <c r="B47" s="1364" t="s">
        <v>250</v>
      </c>
      <c r="C47" s="1364" t="s">
        <v>251</v>
      </c>
      <c r="D47" s="1364" t="s">
        <v>540</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249</v>
      </c>
      <c r="B48" s="1364" t="s">
        <v>250</v>
      </c>
      <c r="C48" s="1364" t="s">
        <v>251</v>
      </c>
      <c r="D48" s="1364" t="s">
        <v>540</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249</v>
      </c>
      <c r="B49" s="1364" t="s">
        <v>250</v>
      </c>
      <c r="C49" s="1364" t="s">
        <v>251</v>
      </c>
      <c r="D49" s="1364" t="s">
        <v>540</v>
      </c>
      <c r="E49" s="2260"/>
      <c r="F49" s="2260"/>
      <c r="G49" s="2260"/>
      <c r="H49" s="2260"/>
      <c r="I49" s="2287"/>
      <c r="J49" s="2257"/>
      <c r="K49" s="1364"/>
      <c r="L49" s="1365"/>
      <c r="P49" s="2258"/>
      <c r="Q49" s="2258"/>
      <c r="R49" s="357"/>
      <c r="S49" s="1279"/>
      <c r="T49" s="288" t="s">
        <v>484</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485</v>
      </c>
      <c r="AU49" s="501"/>
      <c r="AV49" s="501" t="str">
        <f>IF(T49="","",T49)</f>
        <v>Добавить значение признака дифференциации</v>
      </c>
      <c r="AW49" s="501"/>
      <c r="AX49" s="501"/>
      <c r="AY49" s="1156">
        <v>20</v>
      </c>
    </row>
    <row customHeight="1" ht="22.049999999999997">
      <c r="A50" s="1364" t="s">
        <v>249</v>
      </c>
      <c r="B50" s="1364" t="s">
        <v>250</v>
      </c>
      <c r="C50" s="1364" t="s">
        <v>251</v>
      </c>
      <c r="D50" s="1364" t="s">
        <v>540</v>
      </c>
      <c r="E50" s="2260"/>
      <c r="F50" s="2260"/>
      <c r="G50" s="2260"/>
      <c r="H50" s="2260"/>
      <c r="I50" s="2257"/>
      <c r="J50" s="1364"/>
      <c r="K50" s="1364"/>
      <c r="L50" s="1365"/>
      <c r="P50" s="2258"/>
      <c r="Q50" s="1482"/>
      <c r="R50" s="357"/>
      <c r="S50" s="1279"/>
      <c r="T50" s="366" t="s">
        <v>410</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249</v>
      </c>
      <c r="B51" s="1364" t="s">
        <v>250</v>
      </c>
      <c r="C51" s="1364" t="s">
        <v>251</v>
      </c>
      <c r="D51" s="1364" t="s">
        <v>540</v>
      </c>
      <c r="E51" s="2260"/>
      <c r="F51" s="2260"/>
      <c r="G51" s="2260"/>
      <c r="H51" s="2259"/>
      <c r="I51" s="1364"/>
      <c r="J51" s="1364"/>
      <c r="K51" s="1364"/>
      <c r="L51" s="1365"/>
      <c r="M51" s="1366"/>
      <c r="N51" s="1366"/>
      <c r="O51" s="538"/>
      <c r="P51" s="361"/>
      <c r="Q51" s="376"/>
      <c r="R51" s="356"/>
      <c r="S51" s="1279"/>
      <c r="T51" s="373" t="s">
        <v>486</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249</v>
      </c>
      <c r="B52" s="1344" t="s">
        <v>250</v>
      </c>
      <c r="C52" s="1315"/>
      <c r="D52" s="1315"/>
      <c r="E52" s="2260"/>
      <c r="F52" s="2259"/>
      <c r="G52" s="1315"/>
      <c r="H52" s="1315"/>
      <c r="I52" s="1315"/>
      <c r="J52" s="1315"/>
      <c r="K52" s="1315"/>
      <c r="L52" s="1495"/>
      <c r="M52" s="1322"/>
      <c r="N52" s="1322"/>
      <c r="P52" s="1317"/>
      <c r="Q52" s="1318"/>
      <c r="R52" s="1317"/>
      <c r="S52" s="1323"/>
      <c r="T52" s="1326" t="s">
        <v>413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249</v>
      </c>
      <c r="B53" s="1344"/>
      <c r="C53" s="1344"/>
      <c r="D53" s="1344"/>
      <c r="E53" s="2259"/>
      <c r="F53" s="1344"/>
      <c r="G53" s="1344"/>
      <c r="H53" s="1344"/>
      <c r="I53" s="1344"/>
      <c r="J53" s="1344"/>
      <c r="K53" s="1344"/>
      <c r="L53" s="1347"/>
      <c r="M53" s="1322"/>
      <c r="N53" s="1322"/>
      <c r="O53" s="519"/>
      <c r="P53" s="381"/>
      <c r="Q53" s="1345"/>
      <c r="R53" s="381"/>
      <c r="S53" s="1323"/>
      <c r="T53" s="1326" t="s">
        <v>414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74120B-6E7F-3809-4AC5-0.C4FB911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396</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529</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482</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483</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485</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415</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416</v>
      </c>
      <c r="P20" s="1363"/>
      <c r="Q20" s="1443"/>
      <c r="R20" s="1443"/>
      <c r="S20" s="730"/>
      <c r="T20" s="1161" t="s">
        <v>417</v>
      </c>
      <c r="W20" s="1367"/>
      <c r="X20" s="1367"/>
      <c r="Y20" s="1367"/>
      <c r="Z20" s="1367"/>
      <c r="AA20" s="1367"/>
      <c r="AD20" s="187" t="s">
        <v>418</v>
      </c>
      <c r="AF20" s="187" t="s">
        <v>419</v>
      </c>
      <c r="AG20" s="1161" t="s">
        <v>417</v>
      </c>
      <c r="AH20" s="1367"/>
      <c r="AI20" s="1367"/>
      <c r="AJ20" s="1367"/>
      <c r="AK20" s="1367"/>
      <c r="AL20" s="1367"/>
      <c r="AO20" s="187" t="s">
        <v>420</v>
      </c>
      <c r="AQ20" s="187" t="s">
        <v>419</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Троицкая ГРЭС филиал ПАО "ОГК-2"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425</v>
      </c>
      <c r="AG34" s="327"/>
      <c r="AH34" s="1636"/>
      <c r="AI34" s="1636"/>
      <c r="AJ34" s="1636"/>
      <c r="AK34" s="1636"/>
      <c r="AL34" s="1636"/>
      <c r="AM34" s="327"/>
      <c r="AN34" s="327"/>
      <c r="AO34" s="327"/>
      <c r="AP34" s="327"/>
      <c r="AQ34" s="279" t="s">
        <v>425</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299</v>
      </c>
      <c r="AY36" s="1156">
        <v>14</v>
      </c>
    </row>
    <row customHeight="1" ht="14.699999999999998">
      <c r="Q37" s="377"/>
      <c r="R37" s="377"/>
      <c r="S37" s="2274" t="s">
        <v>87</v>
      </c>
      <c r="T37" s="2210" t="s">
        <v>426</v>
      </c>
      <c r="U37" s="302"/>
      <c r="V37" s="2275" t="s">
        <v>427</v>
      </c>
      <c r="W37" s="2276"/>
      <c r="X37" s="2276"/>
      <c r="Y37" s="2276"/>
      <c r="Z37" s="2276"/>
      <c r="AA37" s="2276"/>
      <c r="AB37" s="2276"/>
      <c r="AC37" s="2276"/>
      <c r="AD37" s="2276"/>
      <c r="AE37" s="2277"/>
      <c r="AF37" s="2278" t="s">
        <v>428</v>
      </c>
      <c r="AG37" s="2275" t="s">
        <v>427</v>
      </c>
      <c r="AH37" s="2276"/>
      <c r="AI37" s="2276"/>
      <c r="AJ37" s="2276"/>
      <c r="AK37" s="2276"/>
      <c r="AL37" s="2276"/>
      <c r="AM37" s="2276"/>
      <c r="AN37" s="2276"/>
      <c r="AO37" s="2276"/>
      <c r="AP37" s="2277"/>
      <c r="AQ37" s="2278" t="s">
        <v>429</v>
      </c>
      <c r="AR37" s="2281" t="s">
        <v>430</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530</v>
      </c>
      <c r="W38" s="2366" t="s">
        <v>531</v>
      </c>
      <c r="X38" s="2366"/>
      <c r="Y38" s="2366"/>
      <c r="Z38" s="2366" t="s">
        <v>532</v>
      </c>
      <c r="AA38" s="2366"/>
      <c r="AB38" s="2366"/>
      <c r="AC38" s="2295" t="s">
        <v>434</v>
      </c>
      <c r="AD38" s="2314"/>
      <c r="AE38" s="2315"/>
      <c r="AF38" s="2279"/>
      <c r="AG38" s="2367" t="s">
        <v>530</v>
      </c>
      <c r="AH38" s="2366" t="s">
        <v>531</v>
      </c>
      <c r="AI38" s="2366"/>
      <c r="AJ38" s="2366"/>
      <c r="AK38" s="2366" t="s">
        <v>532</v>
      </c>
      <c r="AL38" s="2366"/>
      <c r="AM38" s="2366"/>
      <c r="AN38" s="2295" t="s">
        <v>434</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533</v>
      </c>
      <c r="X39" s="2366" t="s">
        <v>534</v>
      </c>
      <c r="Y39" s="2366"/>
      <c r="Z39" s="2366" t="s">
        <v>535</v>
      </c>
      <c r="AA39" s="2366" t="s">
        <v>534</v>
      </c>
      <c r="AB39" s="2366"/>
      <c r="AC39" s="2296"/>
      <c r="AD39" s="2316"/>
      <c r="AE39" s="2317"/>
      <c r="AF39" s="2279"/>
      <c r="AG39" s="2367"/>
      <c r="AH39" s="2366" t="s">
        <v>533</v>
      </c>
      <c r="AI39" s="2366" t="s">
        <v>534</v>
      </c>
      <c r="AJ39" s="2366"/>
      <c r="AK39" s="2366" t="s">
        <v>535</v>
      </c>
      <c r="AL39" s="2366" t="s">
        <v>534</v>
      </c>
      <c r="AM39" s="2366"/>
      <c r="AN39" s="2296"/>
      <c r="AO39" s="2316"/>
      <c r="AP39" s="2317"/>
      <c r="AQ39" s="2279"/>
      <c r="AR39" s="2282"/>
      <c r="AS39" s="2128"/>
      <c r="AY39" s="1156">
        <v>19</v>
      </c>
    </row>
    <row customHeight="1" ht="61.949999999999996">
      <c r="A40" s="1371"/>
      <c r="B40" s="1371" t="s">
        <v>135</v>
      </c>
      <c r="C40" s="1371" t="s">
        <v>136</v>
      </c>
      <c r="D40" s="1371" t="s">
        <v>137</v>
      </c>
      <c r="E40" s="1365" t="s">
        <v>435</v>
      </c>
      <c r="F40" s="1365" t="s">
        <v>436</v>
      </c>
      <c r="G40" s="1365" t="s">
        <v>437</v>
      </c>
      <c r="H40" s="1365"/>
      <c r="I40" s="1365" t="s">
        <v>488</v>
      </c>
      <c r="J40" s="1365" t="s">
        <v>440</v>
      </c>
      <c r="K40" s="1365" t="s">
        <v>489</v>
      </c>
      <c r="L40" s="1365" t="s">
        <v>416</v>
      </c>
      <c r="Q40" s="377"/>
      <c r="R40" s="377"/>
      <c r="S40" s="2274"/>
      <c r="T40" s="2210"/>
      <c r="U40" s="303"/>
      <c r="V40" s="2367"/>
      <c r="W40" s="2366"/>
      <c r="X40" s="1984" t="s">
        <v>536</v>
      </c>
      <c r="Y40" s="1984" t="s">
        <v>537</v>
      </c>
      <c r="Z40" s="2366"/>
      <c r="AA40" s="1984" t="s">
        <v>538</v>
      </c>
      <c r="AB40" s="1984" t="s">
        <v>539</v>
      </c>
      <c r="AC40" s="1490" t="s">
        <v>444</v>
      </c>
      <c r="AD40" s="2271" t="s">
        <v>445</v>
      </c>
      <c r="AE40" s="2272"/>
      <c r="AF40" s="2280"/>
      <c r="AG40" s="2367"/>
      <c r="AH40" s="2366"/>
      <c r="AI40" s="1984" t="s">
        <v>536</v>
      </c>
      <c r="AJ40" s="1984" t="s">
        <v>537</v>
      </c>
      <c r="AK40" s="2366"/>
      <c r="AL40" s="1984" t="s">
        <v>538</v>
      </c>
      <c r="AM40" s="1984" t="s">
        <v>539</v>
      </c>
      <c r="AN40" s="1490" t="s">
        <v>444</v>
      </c>
      <c r="AO40" s="2271" t="s">
        <v>445</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254</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254</v>
      </c>
      <c r="B43" s="1364" t="s">
        <v>255</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395</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396</v>
      </c>
      <c r="AU43" s="501"/>
      <c r="AV43" s="501" t="str">
        <f>IF(T43="","",T43)</f>
        <v>Территория действия тарифа</v>
      </c>
      <c r="AW43" s="501"/>
      <c r="AX43" s="501"/>
      <c r="AY43" s="1156">
        <v>23</v>
      </c>
    </row>
    <row customHeight="1" ht="24">
      <c r="A44" s="1364" t="s">
        <v>254</v>
      </c>
      <c r="B44" s="1364" t="s">
        <v>255</v>
      </c>
      <c r="C44" s="1364" t="s">
        <v>256</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528</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529</v>
      </c>
      <c r="AU44" s="501"/>
      <c r="AV44" s="501" t="str">
        <f>IF(T44="","",T44)</f>
        <v>Наименование централизованной системы горячего водоснабжения</v>
      </c>
      <c r="AW44" s="501"/>
      <c r="AX44" s="501"/>
      <c r="AY44" s="1156">
        <v>23</v>
      </c>
    </row>
    <row customHeight="1" ht="24">
      <c r="A45" s="1364" t="s">
        <v>254</v>
      </c>
      <c r="B45" s="1364" t="s">
        <v>255</v>
      </c>
      <c r="C45" s="1364" t="s">
        <v>256</v>
      </c>
      <c r="D45" s="1364" t="s">
        <v>541</v>
      </c>
      <c r="E45" s="2260"/>
      <c r="F45" s="2260"/>
      <c r="G45" s="2260"/>
      <c r="H45" s="2260"/>
      <c r="I45" s="2257" t="str">
        <f>S44&amp;".1"</f>
        <v>...1</v>
      </c>
      <c r="J45" s="1364"/>
      <c r="K45" s="1364"/>
      <c r="L45" s="1365"/>
      <c r="P45" s="2258">
        <v>1</v>
      </c>
      <c r="Q45" s="1482"/>
      <c r="R45" s="357"/>
      <c r="S45" s="1494" t="str">
        <f>$I45</f>
        <v>...1</v>
      </c>
      <c r="T45" s="286" t="s">
        <v>481</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482</v>
      </c>
      <c r="AU45" s="501"/>
      <c r="AV45" s="501" t="str">
        <f>IF(T45="","",T45)</f>
        <v>Наименование признака дифференциации</v>
      </c>
      <c r="AW45" s="501"/>
      <c r="AX45" s="501"/>
      <c r="AY45" s="1156">
        <v>23</v>
      </c>
    </row>
    <row customHeight="1" ht="24">
      <c r="A46" s="1364" t="s">
        <v>254</v>
      </c>
      <c r="B46" s="1364" t="s">
        <v>255</v>
      </c>
      <c r="C46" s="1364" t="s">
        <v>256</v>
      </c>
      <c r="D46" s="1364" t="s">
        <v>541</v>
      </c>
      <c r="E46" s="2260"/>
      <c r="F46" s="2260"/>
      <c r="G46" s="2260"/>
      <c r="H46" s="2260"/>
      <c r="I46" s="2287"/>
      <c r="J46" s="2257" t="str">
        <f>I45&amp;".1"</f>
        <v>...1.1</v>
      </c>
      <c r="K46" s="1364"/>
      <c r="L46" s="1365" t="s">
        <v>404</v>
      </c>
      <c r="P46" s="2258"/>
      <c r="Q46" s="2258">
        <v>1</v>
      </c>
      <c r="R46" s="358"/>
      <c r="S46" s="1494" t="str">
        <f>$J46</f>
        <v>...1.1</v>
      </c>
      <c r="T46" s="287" t="s">
        <v>405</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483</v>
      </c>
      <c r="AU46" s="501"/>
      <c r="AV46" s="501" t="str">
        <f>IF(T46="","",T46)</f>
        <v>Группа потребителей</v>
      </c>
      <c r="AW46" s="501"/>
      <c r="AX46" s="501"/>
      <c r="AY46" s="1156">
        <v>23</v>
      </c>
    </row>
    <row customHeight="1" ht="24">
      <c r="A47" s="1364" t="s">
        <v>254</v>
      </c>
      <c r="B47" s="1364" t="s">
        <v>255</v>
      </c>
      <c r="C47" s="1364" t="s">
        <v>256</v>
      </c>
      <c r="D47" s="1364" t="s">
        <v>541</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254</v>
      </c>
      <c r="B48" s="1364" t="s">
        <v>255</v>
      </c>
      <c r="C48" s="1364" t="s">
        <v>256</v>
      </c>
      <c r="D48" s="1364" t="s">
        <v>541</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254</v>
      </c>
      <c r="B49" s="1364" t="s">
        <v>255</v>
      </c>
      <c r="C49" s="1364" t="s">
        <v>256</v>
      </c>
      <c r="D49" s="1364" t="s">
        <v>541</v>
      </c>
      <c r="E49" s="2260"/>
      <c r="F49" s="2260"/>
      <c r="G49" s="2260"/>
      <c r="H49" s="2260"/>
      <c r="I49" s="2287"/>
      <c r="J49" s="2257"/>
      <c r="K49" s="1364"/>
      <c r="L49" s="1365"/>
      <c r="P49" s="2258"/>
      <c r="Q49" s="2258"/>
      <c r="R49" s="357"/>
      <c r="S49" s="1279"/>
      <c r="T49" s="288" t="s">
        <v>484</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485</v>
      </c>
      <c r="AU49" s="501"/>
      <c r="AV49" s="501" t="str">
        <f>IF(T49="","",T49)</f>
        <v>Добавить значение признака дифференциации</v>
      </c>
      <c r="AW49" s="501"/>
      <c r="AX49" s="501"/>
      <c r="AY49" s="1156">
        <v>20</v>
      </c>
    </row>
    <row customHeight="1" ht="22.049999999999997">
      <c r="A50" s="1364" t="s">
        <v>254</v>
      </c>
      <c r="B50" s="1364" t="s">
        <v>255</v>
      </c>
      <c r="C50" s="1364" t="s">
        <v>256</v>
      </c>
      <c r="D50" s="1364" t="s">
        <v>541</v>
      </c>
      <c r="E50" s="2260"/>
      <c r="F50" s="2260"/>
      <c r="G50" s="2260"/>
      <c r="H50" s="2260"/>
      <c r="I50" s="2257"/>
      <c r="J50" s="1364"/>
      <c r="K50" s="1364"/>
      <c r="L50" s="1365"/>
      <c r="P50" s="2258"/>
      <c r="Q50" s="1482"/>
      <c r="R50" s="357"/>
      <c r="S50" s="1279"/>
      <c r="T50" s="366" t="s">
        <v>410</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254</v>
      </c>
      <c r="B51" s="1364" t="s">
        <v>255</v>
      </c>
      <c r="C51" s="1364" t="s">
        <v>256</v>
      </c>
      <c r="D51" s="1364" t="s">
        <v>541</v>
      </c>
      <c r="E51" s="2260"/>
      <c r="F51" s="2260"/>
      <c r="G51" s="2260"/>
      <c r="H51" s="2259"/>
      <c r="I51" s="1364"/>
      <c r="J51" s="1364"/>
      <c r="K51" s="1364"/>
      <c r="L51" s="1365"/>
      <c r="M51" s="1366"/>
      <c r="N51" s="1366"/>
      <c r="O51" s="538"/>
      <c r="P51" s="361"/>
      <c r="Q51" s="376"/>
      <c r="R51" s="356"/>
      <c r="S51" s="1279"/>
      <c r="T51" s="373" t="s">
        <v>486</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254</v>
      </c>
      <c r="B52" s="1344" t="s">
        <v>255</v>
      </c>
      <c r="C52" s="1315"/>
      <c r="D52" s="1315"/>
      <c r="E52" s="2260"/>
      <c r="F52" s="2259"/>
      <c r="G52" s="1315"/>
      <c r="H52" s="1315"/>
      <c r="I52" s="1315"/>
      <c r="J52" s="1315"/>
      <c r="K52" s="1315"/>
      <c r="L52" s="1495"/>
      <c r="M52" s="1322"/>
      <c r="N52" s="1322"/>
      <c r="P52" s="1317"/>
      <c r="Q52" s="1318"/>
      <c r="R52" s="1317"/>
      <c r="S52" s="1323"/>
      <c r="T52" s="1326" t="s">
        <v>413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254</v>
      </c>
      <c r="B53" s="1344"/>
      <c r="C53" s="1344"/>
      <c r="D53" s="1344"/>
      <c r="E53" s="2259"/>
      <c r="F53" s="1344"/>
      <c r="G53" s="1344"/>
      <c r="H53" s="1344"/>
      <c r="I53" s="1344"/>
      <c r="J53" s="1344"/>
      <c r="K53" s="1344"/>
      <c r="L53" s="1347"/>
      <c r="M53" s="1322"/>
      <c r="N53" s="1322"/>
      <c r="O53" s="519"/>
      <c r="P53" s="381"/>
      <c r="Q53" s="1345"/>
      <c r="R53" s="381"/>
      <c r="S53" s="1323"/>
      <c r="T53" s="1326" t="s">
        <v>414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EBC977-3262-7DFC-BE04-0.0A81BA6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395</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396</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529</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400</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401</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416</v>
      </c>
      <c r="P24" s="1509"/>
      <c r="Q24" s="1511"/>
      <c r="R24" s="1511"/>
      <c r="AA24" s="1508" t="s">
        <v>418</v>
      </c>
      <c r="AC24" s="1508" t="s">
        <v>419</v>
      </c>
      <c r="AD24" s="1508" t="s">
        <v>467</v>
      </c>
      <c r="AH24" s="1508" t="s">
        <v>467</v>
      </c>
      <c r="AK24" s="1508" t="s">
        <v>504</v>
      </c>
      <c r="AL24" s="1508" t="s">
        <v>467</v>
      </c>
      <c r="AP24" s="1508" t="s">
        <v>467</v>
      </c>
      <c r="AY24" s="1508" t="s">
        <v>418</v>
      </c>
      <c r="BA24" s="1508" t="s">
        <v>419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Троицкая ГРЭС филиал ПАО "ОГК-2"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422</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422</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425</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298</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299</v>
      </c>
      <c r="BI40" s="1156">
        <v>14</v>
      </c>
    </row>
    <row customHeight="1" ht="14.699999999999998">
      <c r="Q41" s="292"/>
      <c r="R41" s="377"/>
      <c r="S41" s="2274" t="s">
        <v>87</v>
      </c>
      <c r="T41" s="2210" t="s">
        <v>505</v>
      </c>
      <c r="U41" s="302"/>
      <c r="V41" s="2275" t="s">
        <v>427</v>
      </c>
      <c r="W41" s="2276"/>
      <c r="X41" s="2276"/>
      <c r="Y41" s="2276"/>
      <c r="Z41" s="2276"/>
      <c r="AA41" s="2276"/>
      <c r="AB41" s="2277"/>
      <c r="AC41" s="2278" t="s">
        <v>428</v>
      </c>
      <c r="AD41" s="2329" t="s">
        <v>506</v>
      </c>
      <c r="AE41" s="2292"/>
      <c r="AF41" s="2292"/>
      <c r="AG41" s="2330"/>
      <c r="AH41" s="2329" t="s">
        <v>507</v>
      </c>
      <c r="AI41" s="2292"/>
      <c r="AJ41" s="2292"/>
      <c r="AK41" s="2330"/>
      <c r="AL41" s="2329" t="s">
        <v>508</v>
      </c>
      <c r="AM41" s="2292"/>
      <c r="AN41" s="2292"/>
      <c r="AO41" s="2330"/>
      <c r="AP41" s="2329" t="s">
        <v>509</v>
      </c>
      <c r="AQ41" s="2292"/>
      <c r="AR41" s="2292"/>
      <c r="AS41" s="2330"/>
      <c r="AT41" s="2275" t="s">
        <v>427</v>
      </c>
      <c r="AU41" s="2276"/>
      <c r="AV41" s="2276"/>
      <c r="AW41" s="2276"/>
      <c r="AX41" s="2276"/>
      <c r="AY41" s="2276"/>
      <c r="AZ41" s="2277"/>
      <c r="BA41" s="2278" t="s">
        <v>428</v>
      </c>
      <c r="BB41" s="2281" t="s">
        <v>430</v>
      </c>
      <c r="BC41" s="2128"/>
      <c r="BI41" s="1156">
        <v>14</v>
      </c>
    </row>
    <row customHeight="1" ht="35.699999999999996">
      <c r="Q42" s="292"/>
      <c r="R42" s="377"/>
      <c r="S42" s="2274"/>
      <c r="T42" s="2210"/>
      <c r="U42" s="1032"/>
      <c r="V42" s="2193" t="s">
        <v>510</v>
      </c>
      <c r="W42" s="2194"/>
      <c r="X42" s="2193" t="s">
        <v>511</v>
      </c>
      <c r="Y42" s="2194"/>
      <c r="Z42" s="2295" t="s">
        <v>512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510</v>
      </c>
      <c r="AU42" s="2194"/>
      <c r="AV42" s="2193" t="s">
        <v>511</v>
      </c>
      <c r="AW42" s="2194"/>
      <c r="AX42" s="2295" t="s">
        <v>512</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435</v>
      </c>
      <c r="F44" s="1365" t="s">
        <v>436</v>
      </c>
      <c r="G44" s="1365" t="s">
        <v>437</v>
      </c>
      <c r="H44" s="1365" t="s">
        <v>438</v>
      </c>
      <c r="I44" s="1365" t="s">
        <v>439</v>
      </c>
      <c r="J44" s="1365" t="s">
        <v>440</v>
      </c>
      <c r="K44" s="1365" t="s">
        <v>441</v>
      </c>
      <c r="L44" s="1365" t="s">
        <v>416</v>
      </c>
      <c r="Q44" s="292"/>
      <c r="R44" s="377"/>
      <c r="S44" s="2274"/>
      <c r="T44" s="2210"/>
      <c r="U44" s="303"/>
      <c r="V44" s="1480" t="s">
        <v>476</v>
      </c>
      <c r="W44" s="1480" t="s">
        <v>477</v>
      </c>
      <c r="X44" s="1480" t="s">
        <v>476</v>
      </c>
      <c r="Y44" s="1480" t="s">
        <v>477</v>
      </c>
      <c r="Z44" s="1490" t="s">
        <v>444</v>
      </c>
      <c r="AA44" s="2271" t="s">
        <v>445</v>
      </c>
      <c r="AB44" s="2272"/>
      <c r="AC44" s="2280"/>
      <c r="AD44" s="2334"/>
      <c r="AE44" s="2335"/>
      <c r="AF44" s="2335"/>
      <c r="AG44" s="2336"/>
      <c r="AH44" s="2334"/>
      <c r="AI44" s="2335"/>
      <c r="AJ44" s="2335"/>
      <c r="AK44" s="2336"/>
      <c r="AL44" s="2334"/>
      <c r="AM44" s="2335"/>
      <c r="AN44" s="2335"/>
      <c r="AO44" s="2336"/>
      <c r="AP44" s="2334"/>
      <c r="AQ44" s="2335"/>
      <c r="AR44" s="2335"/>
      <c r="AS44" s="2336"/>
      <c r="AT44" s="1480" t="s">
        <v>476</v>
      </c>
      <c r="AU44" s="1480" t="s">
        <v>477</v>
      </c>
      <c r="AV44" s="1480" t="s">
        <v>476</v>
      </c>
      <c r="AW44" s="1480" t="s">
        <v>477</v>
      </c>
      <c r="AX44" s="1490" t="s">
        <v>444</v>
      </c>
      <c r="AY44" s="2271" t="s">
        <v>445</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259</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259</v>
      </c>
      <c r="B47" s="1364" t="s">
        <v>260</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395</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396</v>
      </c>
      <c r="BE47" s="501"/>
      <c r="BF47" s="501" t="str">
        <f>IF(T47="","",T47)</f>
        <v>Территория действия тарифа</v>
      </c>
      <c r="BG47" s="501"/>
      <c r="BH47" s="501"/>
      <c r="BI47" s="1156">
        <v>21</v>
      </c>
    </row>
    <row customHeight="1" ht="35.699999999999996">
      <c r="A48" s="1364" t="s">
        <v>259</v>
      </c>
      <c r="B48" s="1364" t="s">
        <v>260</v>
      </c>
      <c r="C48" s="1364" t="s">
        <v>261</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529</v>
      </c>
      <c r="BE48" s="501"/>
      <c r="BF48" s="501" t="str">
        <f>IF(T48="","",T48)</f>
        <v>Наименование централизованной системы горячего водоснабжения</v>
      </c>
      <c r="BG48" s="501"/>
      <c r="BH48" s="501"/>
      <c r="BI48" s="1156">
        <v>34</v>
      </c>
    </row>
    <row s="1643" customFormat="1" customHeight="1" ht="0">
      <c r="A49" s="1344" t="s">
        <v>259</v>
      </c>
      <c r="B49" s="1344" t="s">
        <v>260</v>
      </c>
      <c r="C49" s="1344" t="s">
        <v>261</v>
      </c>
      <c r="D49" s="1344" t="s">
        <v>542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400</v>
      </c>
      <c r="BE49" s="501"/>
      <c r="BF49" s="501" t="str">
        <f>IF(T49="","",T49)</f>
        <v/>
      </c>
      <c r="BG49" s="501"/>
      <c r="BH49" s="501"/>
      <c r="BI49" s="512">
        <v>0</v>
      </c>
    </row>
    <row s="1643" customFormat="1" customHeight="1" ht="0">
      <c r="A50" s="1344" t="s">
        <v>259</v>
      </c>
      <c r="B50" s="1344" t="s">
        <v>260</v>
      </c>
      <c r="C50" s="1344" t="s">
        <v>261</v>
      </c>
      <c r="D50" s="1344" t="s">
        <v>542</v>
      </c>
      <c r="E50" s="2260"/>
      <c r="F50" s="2260"/>
      <c r="G50" s="2260"/>
      <c r="H50" s="2260"/>
      <c r="I50" s="2257" t="str">
        <f>S49&amp;".1"</f>
        <v>.1</v>
      </c>
      <c r="J50" s="1344"/>
      <c r="K50" s="1344"/>
      <c r="L50" s="1347" t="s">
        <v>401</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259</v>
      </c>
      <c r="B51" s="1344" t="s">
        <v>260</v>
      </c>
      <c r="C51" s="1344" t="s">
        <v>261</v>
      </c>
      <c r="D51" s="1344" t="s">
        <v>542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259</v>
      </c>
      <c r="B52" s="1364" t="s">
        <v>260</v>
      </c>
      <c r="C52" s="1364" t="s">
        <v>261</v>
      </c>
      <c r="D52" s="1364" t="s">
        <v>542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499</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500</v>
      </c>
      <c r="AT53" s="1394"/>
      <c r="AU53" s="1497"/>
      <c r="AV53" s="1394"/>
      <c r="AW53" s="1497"/>
      <c r="AX53" s="1394"/>
      <c r="AY53" s="1394"/>
      <c r="AZ53" s="1394"/>
      <c r="BA53" s="1394"/>
      <c r="BB53" s="1398"/>
      <c r="BC53" s="2255"/>
      <c r="BE53" s="501"/>
      <c r="BF53" s="501"/>
      <c r="BG53" s="501"/>
      <c r="BH53" s="501"/>
      <c r="BI53" s="1156">
        <v>11</v>
      </c>
    </row>
    <row customHeight="1" ht="11.549999999999999">
      <c r="A54" s="1364" t="s">
        <v>259</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259</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259</v>
      </c>
      <c r="B56" s="1364" t="s">
        <v>260</v>
      </c>
      <c r="C56" s="1364" t="s">
        <v>261</v>
      </c>
      <c r="D56" s="1364" t="s">
        <v>542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259</v>
      </c>
      <c r="B57" s="1364" t="s">
        <v>260</v>
      </c>
      <c r="C57" s="1364" t="s">
        <v>261</v>
      </c>
      <c r="D57" s="1364" t="s">
        <v>542</v>
      </c>
      <c r="E57" s="2260"/>
      <c r="F57" s="2260"/>
      <c r="G57" s="2260"/>
      <c r="H57" s="2260"/>
      <c r="I57" s="2287"/>
      <c r="J57" s="2257"/>
      <c r="K57" s="1364"/>
      <c r="L57" s="1365"/>
      <c r="P57" s="2258"/>
      <c r="Q57" s="2258"/>
      <c r="R57" s="357"/>
      <c r="S57" s="1279"/>
      <c r="T57" s="288" t="s">
        <v>466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259</v>
      </c>
      <c r="B58" s="1344" t="s">
        <v>260</v>
      </c>
      <c r="C58" s="1344" t="s">
        <v>261</v>
      </c>
      <c r="D58" s="1344" t="s">
        <v>542</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259</v>
      </c>
      <c r="B59" s="1344" t="s">
        <v>260</v>
      </c>
      <c r="C59" s="1344" t="s">
        <v>261</v>
      </c>
      <c r="D59" s="1344" t="s">
        <v>542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259</v>
      </c>
      <c r="B60" s="1344" t="s">
        <v>260</v>
      </c>
      <c r="C60" s="1344" t="s">
        <v>261</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259</v>
      </c>
      <c r="B61" s="1344" t="s">
        <v>260</v>
      </c>
      <c r="C61" s="1315"/>
      <c r="D61" s="1315"/>
      <c r="E61" s="2260"/>
      <c r="F61" s="2259"/>
      <c r="G61" s="1315"/>
      <c r="H61" s="1315"/>
      <c r="I61" s="1315"/>
      <c r="J61" s="1315"/>
      <c r="K61" s="1315"/>
      <c r="L61" s="1495"/>
      <c r="M61" s="1322"/>
      <c r="N61" s="1322"/>
      <c r="P61" s="1317"/>
      <c r="Q61" s="1318"/>
      <c r="R61" s="1317"/>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259</v>
      </c>
      <c r="B62" s="1344"/>
      <c r="C62" s="1344"/>
      <c r="D62" s="1344"/>
      <c r="E62" s="2259"/>
      <c r="F62" s="1344"/>
      <c r="G62" s="1344"/>
      <c r="H62" s="1344"/>
      <c r="I62" s="1344"/>
      <c r="J62" s="1344"/>
      <c r="K62" s="1344"/>
      <c r="L62" s="1347"/>
      <c r="M62" s="1322"/>
      <c r="N62" s="1322"/>
      <c r="O62" s="519"/>
      <c r="P62" s="381"/>
      <c r="Q62" s="1345"/>
      <c r="R62" s="381"/>
      <c r="S62" s="1323"/>
      <c r="T62" s="1326" t="s">
        <v>414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215184-C6DE-8081-BA02-0.9D813247}"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543</v>
      </c>
      <c r="D2" s="1639"/>
      <c r="E2" s="547">
        <f>B2</f>
        <v>0</v>
      </c>
      <c r="F2" s="548"/>
      <c r="G2" s="1647" t="s">
        <v>544</v>
      </c>
      <c r="H2" s="1647" t="s">
        <v>544</v>
      </c>
      <c r="I2" s="1647" t="s">
        <v>544</v>
      </c>
      <c r="J2" s="290" t="s">
        <v>545</v>
      </c>
      <c r="K2" s="544"/>
      <c r="AF2" s="1632">
        <v>0</v>
      </c>
    </row>
    <row s="1643" customFormat="1" customHeight="1" ht="0.75" hidden="1">
      <c r="B3" s="2100"/>
      <c r="C3" s="1168"/>
      <c r="D3" s="549"/>
      <c r="E3" s="550"/>
      <c r="F3" s="551" t="s">
        <v>546</v>
      </c>
      <c r="G3" s="552"/>
      <c r="H3" s="552">
        <f>H4*H5+H7</f>
        <v>0</v>
      </c>
      <c r="I3" s="552">
        <f>I4*I5+I6</f>
        <v>0</v>
      </c>
      <c r="J3" s="553"/>
      <c r="AF3" s="1637">
        <v>0</v>
      </c>
    </row>
    <row customHeight="1" ht="23.25" hidden="1">
      <c r="B4" s="2100"/>
      <c r="C4" s="1168"/>
      <c r="D4" s="1639"/>
      <c r="E4" s="547" t="str">
        <f>B2&amp;".1"</f>
        <v>.1</v>
      </c>
      <c r="F4" s="554" t="s">
        <v>547</v>
      </c>
      <c r="G4" s="555"/>
      <c r="H4" s="542"/>
      <c r="I4" s="542"/>
      <c r="J4" s="290" t="s">
        <v>548</v>
      </c>
      <c r="K4" s="544"/>
      <c r="AF4" s="1632">
        <v>0</v>
      </c>
    </row>
    <row customHeight="1" ht="18.75" hidden="1">
      <c r="B5" s="2100"/>
      <c r="C5" s="1168"/>
      <c r="D5" s="1639"/>
      <c r="E5" s="547" t="str">
        <f>B2&amp;".2"</f>
        <v>.2</v>
      </c>
      <c r="F5" s="554" t="s">
        <v>549</v>
      </c>
      <c r="G5" s="1647" t="s">
        <v>550</v>
      </c>
      <c r="H5" s="542"/>
      <c r="I5" s="542"/>
      <c r="J5" s="290"/>
      <c r="K5" s="544"/>
      <c r="AF5" s="1632">
        <v>0</v>
      </c>
    </row>
    <row customHeight="1" ht="18.75" hidden="1">
      <c r="B6" s="2100"/>
      <c r="C6" s="1168"/>
      <c r="D6" s="1639"/>
      <c r="E6" s="547" t="str">
        <f>B2&amp;".3"</f>
        <v>.3</v>
      </c>
      <c r="F6" s="554" t="s">
        <v>551</v>
      </c>
      <c r="G6" s="1647" t="s">
        <v>550</v>
      </c>
      <c r="H6" s="542"/>
      <c r="I6" s="542"/>
      <c r="J6" s="290"/>
      <c r="K6" s="544"/>
      <c r="AF6" s="1632">
        <v>0</v>
      </c>
    </row>
    <row customHeight="1" ht="18.75" hidden="1">
      <c r="B7" s="2100"/>
      <c r="C7" s="1168"/>
      <c r="D7" s="1639"/>
      <c r="E7" s="547" t="str">
        <f>B2&amp;".4"</f>
        <v>.4</v>
      </c>
      <c r="F7" s="554" t="s">
        <v>552</v>
      </c>
      <c r="G7" s="1647" t="s">
        <v>544</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550</v>
      </c>
      <c r="H9" s="542"/>
      <c r="I9" s="542"/>
      <c r="J9" s="543" t="s">
        <v>553</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554</v>
      </c>
      <c r="H11" s="542"/>
      <c r="I11" s="542"/>
      <c r="J11" s="290" t="s">
        <v>555</v>
      </c>
      <c r="K11" s="544"/>
      <c r="AF11" s="1632">
        <v>0</v>
      </c>
    </row>
    <row customHeight="1" ht="11.25" hidden="1">
      <c r="AF12" s="1632">
        <v>0</v>
      </c>
    </row>
    <row customHeight="1" ht="22.5" hidden="1">
      <c r="D13" s="1639"/>
      <c r="E13" s="547"/>
      <c r="F13" s="541"/>
      <c r="G13" s="970" t="s">
        <v>556</v>
      </c>
      <c r="H13" s="546"/>
      <c r="I13" s="546"/>
      <c r="J13" s="746" t="s">
        <v>557</v>
      </c>
      <c r="K13" s="544"/>
      <c r="AF13" s="1632">
        <v>0</v>
      </c>
    </row>
    <row customHeight="1" ht="11.25" hidden="1">
      <c r="AF14" s="1632">
        <v>0</v>
      </c>
    </row>
    <row customHeight="1" ht="22.5" hidden="1">
      <c r="D15" s="1639"/>
      <c r="E15" s="547"/>
      <c r="F15" s="541"/>
      <c r="G15" s="1647" t="s">
        <v>558</v>
      </c>
      <c r="H15" s="546"/>
      <c r="I15" s="546"/>
      <c r="J15" s="290" t="s">
        <v>559</v>
      </c>
      <c r="K15" s="544"/>
      <c r="AF15" s="1632">
        <v>0</v>
      </c>
    </row>
    <row customHeight="1" ht="11.25" hidden="1">
      <c r="AF16" s="1632">
        <v>0</v>
      </c>
    </row>
    <row customHeight="1" ht="22.5" hidden="1">
      <c r="D17" s="1639"/>
      <c r="E17" s="547"/>
      <c r="F17" s="541"/>
      <c r="G17" s="1647" t="s">
        <v>560</v>
      </c>
      <c r="H17" s="546"/>
      <c r="I17" s="546"/>
      <c r="J17" s="290" t="s">
        <v>561</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49"/>
      <c r="G21" s="2249"/>
      <c r="H21" s="2249"/>
      <c r="I21" s="2249"/>
      <c r="J21" s="557"/>
      <c r="AF21" s="1632">
        <v>24</v>
      </c>
    </row>
    <row customHeight="1" ht="25.2">
      <c r="E22" s="2250" t="str">
        <f>IF(org=0,"Не определено",org)</f>
        <v>Троицкая ГРЭС филиал ПАО "ОГК-2"</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116</v>
      </c>
      <c r="AF24" s="1637">
        <v>1</v>
      </c>
    </row>
    <row customHeight="1" ht="11.549999999999999">
      <c r="E25" s="712"/>
      <c r="F25" s="2368" t="s">
        <v>104</v>
      </c>
      <c r="G25" s="2369"/>
      <c r="H25" s="1653" t="str">
        <f>IF(H24="","",INDEX(DIFFERENTIATION_UNMERGE_VD,MATCH(H24,DIFFERENTIATION_ID_DIFF,0)))</f>
        <v/>
      </c>
      <c r="I25" s="1653" t="str">
        <f>IF(I24="","",INDEX(DIFFERENTIATION_UNMERGE_VD,MATCH(I24,DIFFERENTIATION_ID_DIFF,0)))</f>
        <v>Холодное водоснабжение. Питьевая вода</v>
      </c>
      <c r="J25" s="2128"/>
      <c r="AF25" s="1632">
        <v>11</v>
      </c>
    </row>
    <row customHeight="1" ht="11.549999999999999">
      <c r="E26" s="712"/>
      <c r="F26" s="2368" t="s">
        <v>562</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563</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298</v>
      </c>
      <c r="F28" s="2371"/>
      <c r="G28" s="2371"/>
      <c r="H28" s="1646"/>
      <c r="I28" s="1646"/>
      <c r="J28" s="2128"/>
      <c r="AF28" s="1632">
        <v>11</v>
      </c>
    </row>
    <row customHeight="1" ht="24">
      <c r="E29" s="1647" t="s">
        <v>87</v>
      </c>
      <c r="F29" s="1654" t="s">
        <v>300</v>
      </c>
      <c r="G29" s="1654" t="s">
        <v>564</v>
      </c>
      <c r="H29" s="1654" t="s">
        <v>301</v>
      </c>
      <c r="I29" s="1654" t="s">
        <v>301</v>
      </c>
      <c r="J29" s="2128"/>
      <c r="AF29" s="1632">
        <v>23</v>
      </c>
    </row>
    <row customHeight="1" ht="19.95">
      <c r="D30" s="1639"/>
      <c r="E30" s="547">
        <f>FHD_NUM_P_1</f>
        <v>1</v>
      </c>
      <c r="F30" s="1881" t="str">
        <f>FHD_P_1</f>
        <v>Выручка от регулируемых видов деятельности в сфере холодного водоснабжения</v>
      </c>
      <c r="G30" s="1879" t="s">
        <v>550</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холодного водоснабжения, включая:</v>
      </c>
      <c r="G31" s="1879" t="s">
        <v>550</v>
      </c>
      <c r="H31" s="559">
        <f>SUMIF($K33:$K71,$K31,H33:H71)</f>
        <v>0</v>
      </c>
      <c r="I31" s="559">
        <f>SUMIF($K33:$K71,$K31,I33:I71)</f>
        <v>0</v>
      </c>
      <c r="J31" s="290" t="str">
        <f>FHD_NOTE_P_2</f>
        <v>Указывается суммарная себестоимость производимых товаров.</v>
      </c>
      <c r="K31" s="1637" t="s">
        <v>565</v>
      </c>
      <c r="AF31" s="1632">
        <v>11</v>
      </c>
    </row>
    <row customHeight="1" ht="11.549999999999999">
      <c r="D32" s="1639"/>
      <c r="E32" s="547" t="str">
        <f>FHD_NUM_P_3</f>
        <v>2.1</v>
      </c>
      <c r="F32" s="1525" t="str">
        <f>FHD_P_3</f>
        <v>Расходы на оплату холодной воды, приобретаемой у других организаций для последующей подачи потребителям</v>
      </c>
      <c r="G32" s="1879" t="s">
        <v>550</v>
      </c>
      <c r="H32" s="558"/>
      <c r="I32" s="558"/>
      <c r="J32" s="290" t="str">
        <f>FHD_NOTE_P_3</f>
        <v/>
      </c>
      <c r="K32" s="1637" t="str">
        <f>IF((LEN(E32)-LEN(SUBSTITUTE(E32,".","")))/LEN(".")=1,"p","")</f>
        <v>p</v>
      </c>
      <c r="AF32" s="1632">
        <v>11</v>
      </c>
    </row>
    <row customHeight="1" ht="11.25" hidden="1">
      <c r="A33" s="2372" t="s">
        <v>566</v>
      </c>
      <c r="D33" s="1639"/>
      <c r="E33" s="547" t="str">
        <f>FHD_NUM_P_4</f>
        <v/>
      </c>
      <c r="F33" s="1525" t="str">
        <f>FHD_P_4</f>
        <v/>
      </c>
      <c r="G33" s="1879" t="s">
        <v>550</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567</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568</v>
      </c>
      <c r="D41" s="1639"/>
      <c r="E41" s="547" t="str">
        <f>FHD_NUM_P_5</f>
        <v/>
      </c>
      <c r="F41" s="1525" t="str">
        <f>FHD_P_5</f>
        <v/>
      </c>
      <c r="G41" s="1879" t="s">
        <v>550</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550</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550</v>
      </c>
      <c r="H43" s="558"/>
      <c r="I43" s="558"/>
      <c r="J43" s="290" t="str">
        <f>FHD_NOTE_P_7</f>
        <v/>
      </c>
      <c r="K43" s="1637" t="str">
        <f>IF((LEN(E43)-LEN(SUBSTITUTE(E43,".","")))/LEN(".")=1,"p","")</f>
        <v/>
      </c>
      <c r="AF43" s="1632">
        <v>0</v>
      </c>
    </row>
    <row customHeight="1" ht="11.549999999999999">
      <c r="D44" s="1639"/>
      <c r="E44" s="547" t="str">
        <f>FHD_NUM_P_8</f>
        <v>2.2</v>
      </c>
      <c r="F44" s="1525" t="str">
        <f>FHD_P_8</f>
        <v>Расходы на приобретаемую электрическую энергию (мощность), используемую в технологическом процессе</v>
      </c>
      <c r="G44" s="1879" t="s">
        <v>550</v>
      </c>
      <c r="H44" s="558"/>
      <c r="I44" s="558"/>
      <c r="J44" s="290" t="str">
        <f>FHD_NOTE_P_8</f>
        <v/>
      </c>
      <c r="K44" s="1637" t="str">
        <f>IF((LEN(E44)-LEN(SUBSTITUTE(E44,".","")))/LEN(".")=1,"p","")</f>
        <v>p</v>
      </c>
      <c r="AF44" s="1632">
        <v>11</v>
      </c>
    </row>
    <row customHeight="1" ht="11.549999999999999">
      <c r="D45" s="1639"/>
      <c r="E45" s="547" t="str">
        <f>FHD_NUM_P_9</f>
        <v>2.2.1</v>
      </c>
      <c r="F45" s="1651" t="str">
        <f>FHD_P_9</f>
        <v>Средневзвешенная стоимость 1 кВт.ч (с учетом мощности)</v>
      </c>
      <c r="G45" s="1879" t="s">
        <v>569</v>
      </c>
      <c r="H45" s="558"/>
      <c r="I45" s="558"/>
      <c r="J45" s="290" t="str">
        <f>FHD_NOTE_P_9</f>
        <v/>
      </c>
      <c r="K45" s="1637" t="str">
        <f>IF((LEN(E45)-LEN(SUBSTITUTE(E45,".","")))/LEN(".")=1,"p","")</f>
        <v/>
      </c>
      <c r="AF45" s="1632">
        <v>11</v>
      </c>
    </row>
    <row s="1367" customFormat="1" customHeight="1" ht="11.549999999999999">
      <c r="A46" s="988"/>
      <c r="C46" s="1637"/>
      <c r="D46" s="575"/>
      <c r="E46" s="547" t="str">
        <f>FHD_NUM_P_10</f>
        <v>2.2.2</v>
      </c>
      <c r="F46" s="1651" t="str">
        <f>FHD_P_10</f>
        <v>Объём приобретения электрической энергии</v>
      </c>
      <c r="G46" s="1879" t="s">
        <v>570</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571</v>
      </c>
      <c r="C47" s="1637"/>
      <c r="D47" s="576"/>
      <c r="E47" s="547" t="str">
        <f>FHD_NUM_P_11</f>
        <v/>
      </c>
      <c r="F47" s="1525" t="str">
        <f>FHD_P_11</f>
        <v/>
      </c>
      <c r="G47" s="1879" t="s">
        <v>550</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c r="A48" s="990" t="s">
        <v>572</v>
      </c>
      <c r="C48" s="1637"/>
      <c r="D48" s="1639"/>
      <c r="E48" s="547" t="str">
        <f>FHD_NUM_P_12</f>
        <v>2.3</v>
      </c>
      <c r="F48" s="1525" t="str">
        <f>FHD_P_12</f>
        <v>Расходы на химические реагенты, используемые в технологическом процессе</v>
      </c>
      <c r="G48" s="1879" t="s">
        <v>550</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2.4</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550</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2.4.1</v>
      </c>
      <c r="F50" s="1651" t="str">
        <f>FHD_P_14</f>
        <v>Расходы на оплату труда основного производственного персонала</v>
      </c>
      <c r="G50" s="1879" t="s">
        <v>550</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2.4.2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550</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2.5</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550</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2.5.1</v>
      </c>
      <c r="F53" s="1651" t="str">
        <f>FHD_P_17</f>
        <v>Расходы на оплату труда административно-управленческого персонала</v>
      </c>
      <c r="G53" s="1879" t="s">
        <v>550</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2.5.2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550</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2.6</v>
      </c>
      <c r="F55" s="1525" t="str">
        <f>FHD_P_19</f>
        <v>Расходы на амортизацию основных средств и нематериальных активов</v>
      </c>
      <c r="G55" s="1879" t="s">
        <v>550</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2.6.1</v>
      </c>
      <c r="F56" s="1651" t="str">
        <f>FHD_P_20</f>
        <v>Расходы на амортизацию основных средств</v>
      </c>
      <c r="G56" s="1879" t="s">
        <v>550</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2.6.2</v>
      </c>
      <c r="F57" s="1651" t="str">
        <f>FHD_P_21</f>
        <v>Расходы на амортизацию нематериальных активов</v>
      </c>
      <c r="G57" s="1879" t="s">
        <v>550</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2.7</v>
      </c>
      <c r="F58" s="1525" t="str">
        <f>FHD_P_22</f>
        <v>Расходы на аренду имущества, используемого для осуществления регулируемых видов деятельности в сфере холодного водоснабжения</v>
      </c>
      <c r="G58" s="1879" t="s">
        <v>550</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2.8</v>
      </c>
      <c r="F59" s="1525" t="str">
        <f>FHD_P_23</f>
        <v>Общепроизводственные расходы, в том числе:</v>
      </c>
      <c r="G59" s="1879" t="s">
        <v>550</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2.8.1</v>
      </c>
      <c r="F60" s="1651" t="str">
        <f>FHD_P_24</f>
        <v>Расходы на текущий ремонт</v>
      </c>
      <c r="G60" s="1879" t="s">
        <v>550</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2.8.2</v>
      </c>
      <c r="F61" s="1651" t="str">
        <f>FHD_P_25</f>
        <v>Расходы на капитальный ремонт</v>
      </c>
      <c r="G61" s="1879" t="s">
        <v>550</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2.9</v>
      </c>
      <c r="F62" s="1525" t="str">
        <f>FHD_P_26</f>
        <v>Общехозяйственные расходы, в том числе:</v>
      </c>
      <c r="G62" s="1879" t="s">
        <v>550</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2.9.1</v>
      </c>
      <c r="F63" s="1651" t="str">
        <f>FHD_P_27</f>
        <v>Расходы на текущий ремонт</v>
      </c>
      <c r="G63" s="1879" t="s">
        <v>550</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2.9.2</v>
      </c>
      <c r="F64" s="1651" t="str">
        <f>FHD_P_28</f>
        <v>Расходы на капитальный ремонт</v>
      </c>
      <c r="G64" s="1879" t="s">
        <v>550</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2.10</v>
      </c>
      <c r="F65" s="1525" t="str">
        <f>FHD_P_29</f>
        <v>Расходы на капитальный и текущий ремонт основных средств</v>
      </c>
      <c r="G65" s="1879" t="s">
        <v>550</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2.10.1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304</v>
      </c>
      <c r="H66" s="1650" t="s">
        <v>573</v>
      </c>
      <c r="I66" s="1650" t="s">
        <v>573</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574</v>
      </c>
      <c r="C67" s="1637"/>
      <c r="D67" s="1639"/>
      <c r="E67" s="547" t="str">
        <f>FHD_NUM_P_31</f>
        <v>2.11</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9" t="s">
        <v>550</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2.11.1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304</v>
      </c>
      <c r="H68" s="1650" t="s">
        <v>573</v>
      </c>
      <c r="I68" s="1650" t="s">
        <v>573</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2.12</v>
      </c>
      <c r="F69" s="1525"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0" t="s">
        <v>550</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2.12.0</v>
      </c>
      <c r="F70" s="992"/>
      <c r="G70" s="1014"/>
      <c r="H70" s="993"/>
      <c r="I70" s="993"/>
      <c r="J70" s="994"/>
      <c r="K70" s="1637" t="str">
        <f>IF((LEN(E70)-LEN(SUBSTITUTE(E70,".","")))/LEN(".")=1,"p","")</f>
        <v/>
      </c>
      <c r="AF70" s="1637">
        <v>1</v>
      </c>
    </row>
    <row s="1367" customFormat="1" customHeight="1" ht="14.699999999999998">
      <c r="A71" s="988"/>
      <c r="C71" s="1637"/>
      <c r="D71" s="1634"/>
      <c r="E71" s="571"/>
      <c r="F71" s="572" t="s">
        <v>575</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576</v>
      </c>
      <c r="C72" s="1637"/>
      <c r="D72" s="1639"/>
      <c r="E72" s="547" t="str">
        <f>FHD_NUM_P_34</f>
        <v/>
      </c>
      <c r="F72" s="1881" t="str">
        <f>FHD_P_34</f>
        <v/>
      </c>
      <c r="G72" s="1879" t="s">
        <v>550</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холодного водоснабжения, в том числе:</v>
      </c>
      <c r="G73" s="1879" t="s">
        <v>550</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550</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550</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550</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550</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550</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550</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577</v>
      </c>
      <c r="C80" s="1637"/>
      <c r="D80" s="1639"/>
      <c r="E80" s="547" t="str">
        <f>FHD_NUM_P_42</f>
        <v>5</v>
      </c>
      <c r="F80" s="2074" t="str">
        <f>FHD_P_42</f>
        <v>Валовая прибыль (убытки) от продажи товаров и услуг по регулируемым видам деятельности в сфере холодного водоснабжения</v>
      </c>
      <c r="G80" s="2072" t="s">
        <v>550</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304</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c r="A82" s="2372" t="s">
        <v>578</v>
      </c>
      <c r="C82" s="736"/>
      <c r="D82" s="734"/>
      <c r="E82" s="547" t="str">
        <f>FHD_NUM_P_44</f>
        <v>7</v>
      </c>
      <c r="F82" s="1881" t="str">
        <f>FHD_P_44</f>
        <v>Объём поднятой воды</v>
      </c>
      <c r="G82" s="1882" t="s">
        <v>579</v>
      </c>
      <c r="H82" s="978"/>
      <c r="I82" s="578"/>
      <c r="J82" s="290" t="str">
        <f>FHD_NOTE_P_44</f>
        <v/>
      </c>
      <c r="K82" s="735"/>
      <c r="L82" s="736"/>
      <c r="M82" s="736"/>
      <c r="R82" s="736"/>
      <c r="U82" s="737"/>
      <c r="AA82" s="738"/>
      <c r="AB82" s="738"/>
      <c r="AC82" s="738"/>
      <c r="AD82" s="738"/>
      <c r="AE82" s="738"/>
      <c r="AF82" s="911">
        <v>0</v>
      </c>
    </row>
    <row s="1367" customFormat="1" customHeight="1" ht="18.75">
      <c r="A83" s="2372"/>
      <c r="C83" s="736"/>
      <c r="D83" s="734"/>
      <c r="E83" s="547" t="str">
        <f>FHD_NUM_P_45</f>
        <v>8</v>
      </c>
      <c r="F83" s="1881" t="str">
        <f>FHD_P_45</f>
        <v>Объём покупной воды</v>
      </c>
      <c r="G83" s="1882" t="s">
        <v>579</v>
      </c>
      <c r="H83" s="978"/>
      <c r="I83" s="578"/>
      <c r="J83" s="290" t="str">
        <f>FHD_NOTE_P_45</f>
        <v/>
      </c>
      <c r="K83" s="735"/>
      <c r="L83" s="736"/>
      <c r="M83" s="736"/>
      <c r="R83" s="736"/>
      <c r="U83" s="737"/>
      <c r="AA83" s="738"/>
      <c r="AB83" s="738"/>
      <c r="AC83" s="738"/>
      <c r="AD83" s="738"/>
      <c r="AE83" s="738"/>
      <c r="AF83" s="911">
        <v>0</v>
      </c>
    </row>
    <row s="1367" customFormat="1" customHeight="1" ht="18.75">
      <c r="A84" s="2372"/>
      <c r="C84" s="736"/>
      <c r="D84" s="739"/>
      <c r="E84" s="547" t="str">
        <f>FHD_NUM_P_46</f>
        <v>9</v>
      </c>
      <c r="F84" s="1881" t="str">
        <f>FHD_P_46</f>
        <v>Объём воды, пропущенной через очистные сооружения</v>
      </c>
      <c r="G84" s="1882" t="s">
        <v>579</v>
      </c>
      <c r="H84" s="978"/>
      <c r="I84" s="578"/>
      <c r="J84" s="290" t="str">
        <f>FHD_NOTE_P_46</f>
        <v/>
      </c>
      <c r="K84" s="735"/>
      <c r="L84" s="736"/>
      <c r="M84" s="736"/>
      <c r="R84" s="736"/>
      <c r="U84" s="737"/>
      <c r="AA84" s="738"/>
      <c r="AB84" s="738"/>
      <c r="AC84" s="738"/>
      <c r="AD84" s="738"/>
      <c r="AE84" s="738"/>
      <c r="AF84" s="911">
        <v>0</v>
      </c>
    </row>
    <row s="1367" customFormat="1" customHeight="1" ht="18.75">
      <c r="A85" s="2372"/>
      <c r="C85" s="736"/>
      <c r="D85" s="734"/>
      <c r="E85" s="547" t="str">
        <f>FHD_NUM_P_47</f>
        <v>10</v>
      </c>
      <c r="F85" s="1881" t="str">
        <f>FHD_P_47</f>
        <v>Объём отпущенной потребителям воды, в том числе:</v>
      </c>
      <c r="G85" s="1882" t="s">
        <v>579</v>
      </c>
      <c r="H85" s="978"/>
      <c r="I85" s="578"/>
      <c r="J85" s="290" t="str">
        <f>FHD_NOTE_P_47</f>
        <v>Указывается общий объем отпущенной потребителям воды.</v>
      </c>
      <c r="K85" s="735"/>
      <c r="L85" s="736"/>
      <c r="M85" s="736"/>
      <c r="R85" s="736"/>
      <c r="U85" s="737"/>
      <c r="AA85" s="738"/>
      <c r="AB85" s="738"/>
      <c r="AC85" s="738"/>
      <c r="AD85" s="738"/>
      <c r="AE85" s="738"/>
      <c r="AF85" s="911">
        <v>0</v>
      </c>
    </row>
    <row s="1636" customFormat="1" customHeight="1" ht="18.75">
      <c r="A86" s="2372"/>
      <c r="B86" s="911"/>
      <c r="C86" s="736"/>
      <c r="D86" s="734"/>
      <c r="E86" s="547" t="str">
        <f>FHD_NUM_P_48</f>
        <v>10.1</v>
      </c>
      <c r="F86" s="1881" t="str">
        <f>FHD_P_48</f>
        <v>Объём отпущенной потребителям воды, определенный по приборам учета</v>
      </c>
      <c r="G86" s="1882" t="s">
        <v>579</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c r="A87" s="2372"/>
      <c r="B87" s="911"/>
      <c r="C87" s="736"/>
      <c r="D87" s="734"/>
      <c r="E87" s="547" t="str">
        <f>FHD_NUM_P_49</f>
        <v>10.2</v>
      </c>
      <c r="F87" s="1881" t="str">
        <f>FHD_P_49</f>
        <v>Объём отпущенной потребителям воды, определенный расчетным способом</v>
      </c>
      <c r="G87" s="1882" t="s">
        <v>579</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c r="A88" s="2372"/>
      <c r="B88" s="911"/>
      <c r="C88" s="736"/>
      <c r="D88" s="734"/>
      <c r="E88" s="547" t="str">
        <f>FHD_NUM_P_50</f>
        <v>10.2.1</v>
      </c>
      <c r="F88" s="1881" t="str">
        <f>FHD_P_50</f>
        <v>Объём отпущенной потребителям воды, определенный по нормативам потребления коммунальных услуг</v>
      </c>
      <c r="G88" s="1882" t="s">
        <v>579</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c r="A89" s="2372"/>
      <c r="B89" s="911"/>
      <c r="C89" s="736"/>
      <c r="D89" s="734"/>
      <c r="E89" s="547" t="str">
        <f>FHD_NUM_P_51</f>
        <v>10.2.2</v>
      </c>
      <c r="F89" s="1881" t="str">
        <f>FHD_P_51</f>
        <v>Объём отпущенной потребителям воды, определенный по нормативам потребления коммунальных ресурсов </v>
      </c>
      <c r="G89" s="1882" t="s">
        <v>579</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c r="A90" s="2372"/>
      <c r="B90" s="911"/>
      <c r="C90" s="736"/>
      <c r="D90" s="734"/>
      <c r="E90" s="547" t="str">
        <f>FHD_NUM_P_52</f>
        <v>11</v>
      </c>
      <c r="F90" s="1881" t="str">
        <f>FHD_P_52</f>
        <v>Потери воды в сетях</v>
      </c>
      <c r="G90" s="1882" t="s">
        <v>556</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580</v>
      </c>
      <c r="C91" s="736"/>
      <c r="D91" s="734"/>
      <c r="E91" s="547" t="str">
        <f>FHD_NUM_P_53</f>
        <v/>
      </c>
      <c r="F91" s="1881" t="str">
        <f>FHD_P_53</f>
        <v/>
      </c>
      <c r="G91" s="1882" t="s">
        <v>579</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579</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581</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556</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582</v>
      </c>
      <c r="D96" s="1639"/>
      <c r="E96" s="547" t="str">
        <f>FHD_NUM_P_58</f>
        <v/>
      </c>
      <c r="F96" s="1881" t="str">
        <f>FHD_P_58</f>
        <v/>
      </c>
      <c r="G96" s="1882" t="s">
        <v>579</v>
      </c>
      <c r="H96" s="978"/>
      <c r="I96" s="578"/>
      <c r="J96" s="290" t="str">
        <f>FHD_NOTE_P_58</f>
        <v/>
      </c>
      <c r="K96" s="544"/>
      <c r="AF96" s="1632">
        <v>0</v>
      </c>
    </row>
    <row customHeight="1" ht="18.75" hidden="1">
      <c r="A97" s="2372"/>
      <c r="D97" s="1639"/>
      <c r="E97" s="547" t="str">
        <f>FHD_NUM_P_59</f>
        <v/>
      </c>
      <c r="F97" s="1881" t="str">
        <f>FHD_P_59</f>
        <v/>
      </c>
      <c r="G97" s="1882" t="s">
        <v>579</v>
      </c>
      <c r="H97" s="978"/>
      <c r="I97" s="578"/>
      <c r="J97" s="290" t="str">
        <f>FHD_NOTE_P_59</f>
        <v/>
      </c>
      <c r="K97" s="544"/>
      <c r="AF97" s="1632">
        <v>0</v>
      </c>
    </row>
    <row customHeight="1" ht="18.75" hidden="1">
      <c r="A98" s="2372"/>
      <c r="D98" s="1639"/>
      <c r="E98" s="547" t="str">
        <f>FHD_NUM_P_60</f>
        <v/>
      </c>
      <c r="F98" s="1881" t="str">
        <f>FHD_P_60</f>
        <v/>
      </c>
      <c r="G98" s="1882" t="s">
        <v>579</v>
      </c>
      <c r="H98" s="978"/>
      <c r="I98" s="578"/>
      <c r="J98" s="290" t="str">
        <f>FHD_NOTE_P_60</f>
        <v/>
      </c>
      <c r="K98" s="544"/>
      <c r="AF98" s="1632">
        <v>0</v>
      </c>
    </row>
    <row s="1367" customFormat="1" customHeight="1" ht="18.75" hidden="1">
      <c r="A99" s="2372" t="s">
        <v>583</v>
      </c>
      <c r="C99" s="1637"/>
      <c r="D99" s="1639"/>
      <c r="E99" s="547" t="str">
        <f>FHD_NUM_P_61</f>
        <v/>
      </c>
      <c r="F99" s="1881" t="str">
        <f>FHD_P_61</f>
        <v/>
      </c>
      <c r="G99" s="1879" t="s">
        <v>554</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584</v>
      </c>
      <c r="G101" s="573"/>
      <c r="H101" s="574"/>
      <c r="I101" s="574"/>
      <c r="J101" s="1005" t="s">
        <v>585</v>
      </c>
      <c r="K101" s="544"/>
      <c r="AF101" s="1632">
        <v>0</v>
      </c>
    </row>
    <row s="1367" customFormat="1" customHeight="1" ht="18.75" hidden="1">
      <c r="A102" s="2372"/>
      <c r="C102" s="1637"/>
      <c r="D102" s="1639"/>
      <c r="E102" s="547" t="str">
        <f>FHD_NUM_P_62</f>
        <v/>
      </c>
      <c r="F102" s="1881" t="str">
        <f>FHD_P_62</f>
        <v/>
      </c>
      <c r="G102" s="1878" t="s">
        <v>554</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581</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586</v>
      </c>
      <c r="D104" s="1639"/>
      <c r="E104" s="547" t="str">
        <f>FHD_NUM_P_64</f>
        <v/>
      </c>
      <c r="F104" s="1881" t="str">
        <f>FHD_P_64</f>
        <v/>
      </c>
      <c r="G104" s="1878" t="s">
        <v>581</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581</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581</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581</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581</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581</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587</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587</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588</v>
      </c>
      <c r="H112" s="578"/>
      <c r="I112" s="578"/>
      <c r="J112" s="290" t="str">
        <f>FHD_NOTE_P_72</f>
        <v/>
      </c>
      <c r="K112" s="544"/>
      <c r="AF112" s="1632">
        <v>19</v>
      </c>
    </row>
    <row customHeight="1" ht="18.75" hidden="1">
      <c r="A113" s="990" t="s">
        <v>589</v>
      </c>
      <c r="D113" s="1639"/>
      <c r="E113" s="547" t="str">
        <f>FHD_NUM_P_73</f>
        <v/>
      </c>
      <c r="F113" s="1881" t="str">
        <f>FHD_P_73</f>
        <v/>
      </c>
      <c r="G113" s="971" t="s">
        <v>588</v>
      </c>
      <c r="H113" s="969"/>
      <c r="I113" s="969"/>
      <c r="J113" s="290" t="str">
        <f>FHD_NOTE_P_73</f>
        <v/>
      </c>
      <c r="K113" s="544"/>
      <c r="AF113" s="1632">
        <v>0</v>
      </c>
    </row>
    <row customHeight="1" ht="33.75">
      <c r="A114" s="990" t="s">
        <v>590</v>
      </c>
      <c r="D114" s="1639"/>
      <c r="E114" s="547" t="str">
        <f>FHD_NUM_P_74</f>
        <v>13</v>
      </c>
      <c r="F114" s="1881" t="str">
        <f>FHD_P_74</f>
        <v>Удельный расход электрической энергии на подачу воды в сеть</v>
      </c>
      <c r="G114" s="1877" t="s">
        <v>591</v>
      </c>
      <c r="H114" s="578"/>
      <c r="I114" s="578"/>
      <c r="J114" s="290" t="str">
        <f>FHD_NOTE_P_74</f>
        <v/>
      </c>
      <c r="K114" s="544"/>
      <c r="AF114" s="1632">
        <v>0</v>
      </c>
    </row>
    <row s="1636" customFormat="1" customHeight="1" ht="18.75">
      <c r="A115" s="2374" t="s">
        <v>592</v>
      </c>
      <c r="B115" s="911"/>
      <c r="C115" s="736"/>
      <c r="D115" s="734"/>
      <c r="E115" s="547" t="str">
        <f>FHD_NUM_P_75</f>
        <v>14</v>
      </c>
      <c r="F115" s="1881" t="str">
        <f>FHD_P_75</f>
        <v>Расход воды на собственные нужды, в том числе:</v>
      </c>
      <c r="G115" s="1877" t="s">
        <v>556</v>
      </c>
      <c r="H115" s="558"/>
      <c r="I115" s="558"/>
      <c r="J115" s="290" t="str">
        <f>FHD_NOTE_P_75</f>
        <v>Указывается доля общего расхода воды на собственные нужны от объема отпуска воды потребителям.</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c r="A116" s="2374"/>
      <c r="B116" s="911"/>
      <c r="C116" s="736"/>
      <c r="D116" s="734"/>
      <c r="E116" s="547" t="str">
        <f>FHD_NUM_P_76</f>
        <v>14.1</v>
      </c>
      <c r="F116" s="1881" t="str">
        <f>FHD_P_76</f>
        <v>Расход воды на хозяйственно-бытовые нужды</v>
      </c>
      <c r="G116" s="1877" t="s">
        <v>556</v>
      </c>
      <c r="H116" s="558"/>
      <c r="I116" s="558"/>
      <c r="J116" s="290" t="str">
        <f>FHD_NOTE_P_76</f>
        <v>Указывается доля расхода воды на хозяйственно-бытовые нужны от объема отпуска воды потребителям.</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c r="A117" s="2374"/>
      <c r="B117" s="911"/>
      <c r="C117" s="736"/>
      <c r="D117" s="734"/>
      <c r="E117" s="547" t="str">
        <f>FHD_NUM_P_77</f>
        <v>15</v>
      </c>
      <c r="F117" s="1881" t="str">
        <f>FHD_P_77</f>
        <v>Показатель использования производственных объектов (по объему перекачки), в том числе:</v>
      </c>
      <c r="G117" s="1877" t="s">
        <v>556</v>
      </c>
      <c r="H117" s="558"/>
      <c r="I117" s="558"/>
      <c r="J117" s="290"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c r="A118" s="2374"/>
      <c r="D118" s="549"/>
      <c r="E118" s="1014" t="str">
        <f>E117&amp;".0"</f>
        <v>15.0</v>
      </c>
      <c r="F118" s="998"/>
      <c r="G118" s="1652"/>
      <c r="H118" s="993"/>
      <c r="I118" s="993"/>
      <c r="J118" s="997"/>
      <c r="AF118" s="1637">
        <v>0</v>
      </c>
    </row>
    <row s="1636" customFormat="1" customHeight="1" ht="15">
      <c r="A119" s="2374"/>
      <c r="B119" s="911"/>
      <c r="C119" s="736"/>
      <c r="D119" s="747"/>
      <c r="E119" s="974"/>
      <c r="F119" s="975" t="s">
        <v>593</v>
      </c>
      <c r="G119" s="748"/>
      <c r="H119" s="749"/>
      <c r="I119" s="749"/>
      <c r="J119" s="1004" t="s">
        <v>594</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595</v>
      </c>
      <c r="D120" s="1639"/>
      <c r="E120" s="547" t="str">
        <f>FHD_NUM_P_78</f>
        <v/>
      </c>
      <c r="F120" s="1881" t="str">
        <f>FHD_P_78</f>
        <v/>
      </c>
      <c r="G120" s="1878" t="s">
        <v>558</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584</v>
      </c>
      <c r="G122" s="573"/>
      <c r="H122" s="574"/>
      <c r="I122" s="574"/>
      <c r="J122" s="1005" t="s">
        <v>596</v>
      </c>
      <c r="K122" s="544"/>
      <c r="AF122" s="1632">
        <v>0</v>
      </c>
    </row>
    <row customHeight="1" ht="22.5" hidden="1">
      <c r="A123" s="2372"/>
      <c r="D123" s="1639"/>
      <c r="E123" s="547" t="str">
        <f>FHD_NUM_P_79</f>
        <v/>
      </c>
      <c r="F123" s="1881" t="str">
        <f>FHD_P_79</f>
        <v/>
      </c>
      <c r="G123" s="1879" t="s">
        <v>560</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584</v>
      </c>
      <c r="G125" s="573"/>
      <c r="H125" s="574"/>
      <c r="I125" s="574"/>
      <c r="J125" s="1005" t="s">
        <v>597</v>
      </c>
      <c r="K125" s="544"/>
      <c r="AF125" s="1632">
        <v>0</v>
      </c>
    </row>
    <row customHeight="1" ht="22.5" hidden="1">
      <c r="A126" s="2372"/>
      <c r="D126" s="1639"/>
      <c r="E126" s="547" t="str">
        <f>FHD_NUM_P_80</f>
        <v/>
      </c>
      <c r="F126" s="1881" t="str">
        <f>FHD_P_80</f>
        <v/>
      </c>
      <c r="G126" s="1879" t="s">
        <v>598</v>
      </c>
      <c r="H126" s="558"/>
      <c r="I126" s="558"/>
      <c r="J126" s="290" t="str">
        <f>FHD_NOTE_P_80</f>
        <v/>
      </c>
      <c r="K126" s="544"/>
      <c r="AF126" s="1632">
        <v>0</v>
      </c>
    </row>
    <row customHeight="1" ht="18.75" hidden="1">
      <c r="A127" s="2372"/>
      <c r="D127" s="1639"/>
      <c r="E127" s="547" t="str">
        <f>FHD_NUM_P_81</f>
        <v/>
      </c>
      <c r="F127" s="1881" t="str">
        <f>FHD_P_81</f>
        <v/>
      </c>
      <c r="G127" s="1879" t="s">
        <v>599</v>
      </c>
      <c r="H127" s="558"/>
      <c r="I127" s="558"/>
      <c r="J127" s="290" t="str">
        <f>FHD_NOTE_P_81</f>
        <v/>
      </c>
      <c r="K127" s="544"/>
      <c r="AF127" s="1632">
        <v>0</v>
      </c>
    </row>
    <row customHeight="1" ht="18.75" hidden="1">
      <c r="A128" s="2372"/>
      <c r="C128" s="1637" t="s">
        <v>586</v>
      </c>
      <c r="D128" s="1639"/>
      <c r="E128" s="547" t="str">
        <f>FHD_NUM_P_82</f>
        <v/>
      </c>
      <c r="F128" s="1881" t="str">
        <f>FHD_P_82</f>
        <v/>
      </c>
      <c r="G128" s="1879" t="s">
        <v>304</v>
      </c>
      <c r="H128" s="402"/>
      <c r="I128" s="402"/>
      <c r="J128" s="290" t="str">
        <f>FHD_NOTE_P_82</f>
        <v/>
      </c>
      <c r="K128" s="544"/>
      <c r="AF128" s="1632">
        <v>0</v>
      </c>
    </row>
    <row customHeight="1" ht="18.75" hidden="1">
      <c r="A129" s="2372"/>
      <c r="C129" s="1637" t="s">
        <v>586</v>
      </c>
      <c r="D129" s="1639"/>
      <c r="E129" s="547" t="str">
        <f>FHD_NUM_P_83</f>
        <v/>
      </c>
      <c r="F129" s="1525" t="str">
        <f>FHD_P_83</f>
        <v/>
      </c>
      <c r="G129" s="1879" t="s">
        <v>304</v>
      </c>
      <c r="H129" s="402"/>
      <c r="I129" s="402"/>
      <c r="J129" s="290" t="str">
        <f>FHD_NOTE_P_83</f>
        <v/>
      </c>
      <c r="K129" s="544"/>
      <c r="AF129" s="1632">
        <v>0</v>
      </c>
    </row>
    <row customHeight="1" ht="18.75" hidden="1">
      <c r="A130" s="2372"/>
      <c r="C130" s="1637" t="s">
        <v>586</v>
      </c>
      <c r="D130" s="1639"/>
      <c r="E130" s="547" t="str">
        <f>FHD_NUM_P_84</f>
        <v/>
      </c>
      <c r="F130" s="1525" t="str">
        <f>FHD_P_84</f>
        <v/>
      </c>
      <c r="G130" s="1879" t="s">
        <v>304</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8C8884-CDBD-A143-572F-0.A795C5E}"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Троицкая ГРЭС филиал ПАО "ОГК-2"</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298</v>
      </c>
      <c r="F9" s="2103"/>
      <c r="G9" s="2103"/>
      <c r="H9" s="2103"/>
      <c r="I9" s="2103"/>
      <c r="J9" s="2103"/>
      <c r="K9" s="2103"/>
      <c r="L9" s="2103"/>
      <c r="M9" s="2103"/>
      <c r="N9" s="2103"/>
      <c r="O9" s="2103"/>
      <c r="P9" s="2103"/>
      <c r="Q9" s="2103"/>
      <c r="R9" s="2104"/>
      <c r="S9" s="2128" t="s">
        <v>299</v>
      </c>
      <c r="T9" s="335"/>
      <c r="CF9" s="506">
        <v>19</v>
      </c>
    </row>
    <row customHeight="1" ht="48.29999999999999">
      <c r="D10" s="552" t="s">
        <v>87</v>
      </c>
      <c r="E10" s="2128" t="s">
        <v>87</v>
      </c>
      <c r="F10" s="2128"/>
      <c r="G10" s="522" t="s">
        <v>300</v>
      </c>
      <c r="H10" s="2128" t="s">
        <v>87</v>
      </c>
      <c r="I10" s="2128"/>
      <c r="J10" s="522" t="s">
        <v>600</v>
      </c>
      <c r="K10" s="522" t="s">
        <v>601</v>
      </c>
      <c r="L10" s="2128" t="s">
        <v>87</v>
      </c>
      <c r="M10" s="2128"/>
      <c r="N10" s="522" t="s">
        <v>602</v>
      </c>
      <c r="O10" s="522" t="s">
        <v>603</v>
      </c>
      <c r="P10" s="522" t="s">
        <v>604</v>
      </c>
      <c r="Q10" s="522" t="s">
        <v>605</v>
      </c>
      <c r="R10" s="522" t="s">
        <v>606</v>
      </c>
      <c r="S10" s="2128"/>
      <c r="T10" s="335"/>
      <c r="CF10" s="506">
        <v>46</v>
      </c>
    </row>
    <row s="1643" customFormat="1" customHeight="1" ht="15" hidden="1">
      <c r="A11" s="1053"/>
      <c r="D11" s="1026" t="s">
        <v>108</v>
      </c>
      <c r="E11" s="1026"/>
      <c r="F11" s="1026" t="s">
        <v>109</v>
      </c>
      <c r="G11" s="1026" t="s">
        <v>89</v>
      </c>
      <c r="H11" s="1026"/>
      <c r="I11" s="1026" t="s">
        <v>90</v>
      </c>
      <c r="J11" s="1026" t="s">
        <v>110</v>
      </c>
      <c r="K11" s="1026" t="s">
        <v>91</v>
      </c>
      <c r="L11" s="1026"/>
      <c r="M11" s="1026" t="s">
        <v>92</v>
      </c>
      <c r="N11" s="1026" t="s">
        <v>111</v>
      </c>
      <c r="O11" s="1026" t="s">
        <v>148</v>
      </c>
      <c r="P11" s="1026" t="s">
        <v>149</v>
      </c>
      <c r="Q11" s="1026" t="s">
        <v>150</v>
      </c>
      <c r="R11" s="1026" t="s">
        <v>151</v>
      </c>
      <c r="S11" s="1026" t="s">
        <v>152</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374</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116</v>
      </c>
      <c r="B14" s="625"/>
      <c r="C14" s="625"/>
      <c r="D14" s="2381" t="s">
        <v>108</v>
      </c>
      <c r="E14" s="2378" t="s">
        <v>104</v>
      </c>
      <c r="F14" s="2379"/>
      <c r="G14" s="2380"/>
      <c r="H14" s="2384" t="str">
        <f>IF(A14="","",INDEX(DIFFERENTIATION_UNMERGE_VD,MATCH(A14,DIFFERENTIATION_ID_DIFF,0)))</f>
        <v>Холодное водоснабжение. Питьевая вода</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607</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562</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563</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608</v>
      </c>
      <c r="F17" s="2377"/>
      <c r="G17" s="2377"/>
      <c r="H17" s="2377"/>
      <c r="I17" s="2377"/>
      <c r="J17" s="2377"/>
      <c r="K17" s="2377"/>
      <c r="L17" s="2377"/>
      <c r="M17" s="2377"/>
      <c r="N17" s="2377"/>
      <c r="O17" s="2377"/>
      <c r="P17" s="2377"/>
      <c r="Q17" s="559">
        <f>SUMIF(T18:T19,"i",Q18:Q19)</f>
        <v>0</v>
      </c>
      <c r="R17" s="1018"/>
      <c r="S17" s="898" t="s">
        <v>609</v>
      </c>
      <c r="T17" s="718" t="s">
        <v>610</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611</v>
      </c>
      <c r="F20" s="2377"/>
      <c r="G20" s="2377"/>
      <c r="H20" s="2377"/>
      <c r="I20" s="2377"/>
      <c r="J20" s="2377"/>
      <c r="K20" s="2377"/>
      <c r="L20" s="2377"/>
      <c r="M20" s="2377"/>
      <c r="N20" s="2377"/>
      <c r="O20" s="2377"/>
      <c r="P20" s="2377"/>
      <c r="Q20" s="559">
        <f>SUMIF(T21:T22,"i",Q21:Q22)</f>
        <v>0</v>
      </c>
      <c r="R20" s="1018"/>
      <c r="S20" s="710" t="s">
        <v>612</v>
      </c>
      <c r="T20" s="718" t="s">
        <v>610</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65C481-2C1B-8171-B495-0.235C41A8}"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613</v>
      </c>
      <c r="C2" s="2054" t="s">
        <v>614</v>
      </c>
      <c r="D2" s="2053" t="s">
        <v>615</v>
      </c>
      <c r="E2" s="2057">
        <f>RIGHT(I2,LEN(I2)-SEARCH("#",SUBSTITUTE(I2,".","#",LEN(I2)-LEN(SUBSTITUTE(I2,".","")))))</f>
      </c>
      <c r="F2" s="2059">
        <f>J2</f>
        <v>0</v>
      </c>
      <c r="G2" s="1637"/>
      <c r="H2" s="2060"/>
      <c r="I2" s="2050"/>
      <c r="J2" s="541"/>
      <c r="K2" s="2020" t="s">
        <v>554</v>
      </c>
      <c r="L2" s="752"/>
      <c r="M2" s="752"/>
      <c r="N2" s="544"/>
      <c r="O2" s="1526" t="s">
        <v>555</v>
      </c>
      <c r="P2" s="544"/>
      <c r="Q2" s="1637"/>
      <c r="R2" s="1637"/>
      <c r="W2" s="1637"/>
      <c r="Z2" s="545"/>
      <c r="AF2" s="1633"/>
      <c r="AG2" s="1633"/>
      <c r="AH2" s="1633"/>
      <c r="AI2" s="1633"/>
      <c r="AJ2" s="1633"/>
      <c r="AK2" s="1367">
        <v>0</v>
      </c>
    </row>
    <row customHeight="1" ht="11.25" hidden="1">
      <c r="E3" s="2052" t="s">
        <v>616</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617</v>
      </c>
      <c r="J6" s="2308"/>
      <c r="K6" s="2308"/>
      <c r="L6" s="2308"/>
      <c r="M6" s="2308"/>
      <c r="O6" s="557"/>
      <c r="AK6" s="1632">
        <v>55</v>
      </c>
    </row>
    <row customHeight="1" ht="25.2">
      <c r="I7" s="2250" t="str">
        <f>IF(org=0,"Не определено",org)</f>
        <v>Троицкая ГРЭС филиал ПАО "ОГК-2"</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116</v>
      </c>
      <c r="AK9" s="1637">
        <v>1</v>
      </c>
    </row>
    <row customHeight="1" ht="11.549999999999999">
      <c r="E10" s="2051" t="s">
        <v>618</v>
      </c>
      <c r="I10" s="712"/>
      <c r="J10" s="2368" t="s">
        <v>104</v>
      </c>
      <c r="K10" s="2369"/>
      <c r="L10" s="2030" t="str">
        <f>IF(L9="","",INDEX(DIFFERENTIATION_UNMERGE_VD,MATCH(L9,DIFFERENTIATION_ID_DIFF,0)))</f>
        <v/>
      </c>
      <c r="M10" s="2030" t="str">
        <f>IF(M9="","",INDEX(DIFFERENTIATION_UNMERGE_VD,MATCH(M9,DIFFERENTIATION_ID_DIFF,0)))</f>
        <v>Холодное водоснабжение. Питьевая вода</v>
      </c>
      <c r="O10" s="2128" t="s">
        <v>299</v>
      </c>
      <c r="AK10" s="1632">
        <v>11</v>
      </c>
    </row>
    <row customHeight="1" ht="11.549999999999999">
      <c r="E11" s="2051" t="s">
        <v>619</v>
      </c>
      <c r="I11" s="712"/>
      <c r="J11" s="2368" t="s">
        <v>562</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620</v>
      </c>
      <c r="I12" s="1663"/>
      <c r="J12" s="2368" t="s">
        <v>563</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621</v>
      </c>
      <c r="F13" s="2051" t="s">
        <v>622</v>
      </c>
      <c r="I13" s="2370" t="s">
        <v>298</v>
      </c>
      <c r="J13" s="2371"/>
      <c r="K13" s="2371"/>
      <c r="L13" s="2028"/>
      <c r="M13" s="2068"/>
      <c r="O13" s="2128"/>
      <c r="AK13" s="1632">
        <v>11</v>
      </c>
    </row>
    <row customHeight="1" ht="24">
      <c r="I14" s="2021" t="s">
        <v>87</v>
      </c>
      <c r="J14" s="2021" t="s">
        <v>300</v>
      </c>
      <c r="K14" s="2021" t="s">
        <v>564</v>
      </c>
      <c r="L14" s="2061" t="s">
        <v>301</v>
      </c>
      <c r="M14" s="2062" t="s">
        <v>301</v>
      </c>
      <c r="O14" s="2128"/>
      <c r="AK14" s="1632">
        <v>23</v>
      </c>
    </row>
    <row customHeight="1" ht="24">
      <c r="A15" s="2055"/>
      <c r="B15" s="2054" t="s">
        <v>623</v>
      </c>
      <c r="C15" s="2054" t="s">
        <v>624</v>
      </c>
      <c r="D15" s="2053" t="s">
        <v>625</v>
      </c>
      <c r="E15" s="2057" t="s">
        <v>626</v>
      </c>
      <c r="F15" s="2057" t="s">
        <v>626</v>
      </c>
      <c r="G15" s="1637" t="s">
        <v>586</v>
      </c>
      <c r="H15" s="2022"/>
      <c r="I15" s="1631">
        <v>1</v>
      </c>
      <c r="J15" s="2023" t="s">
        <v>627</v>
      </c>
      <c r="K15" s="2021" t="s">
        <v>304</v>
      </c>
      <c r="L15" s="663"/>
      <c r="M15" s="819"/>
      <c r="N15" s="544" t="s">
        <v>628</v>
      </c>
      <c r="O15" s="1526" t="s">
        <v>629</v>
      </c>
      <c r="P15" s="544" t="s">
        <v>628</v>
      </c>
      <c r="AK15" s="1632">
        <v>23</v>
      </c>
    </row>
    <row customHeight="1" ht="35.699999999999996">
      <c r="A16" s="2055"/>
      <c r="B16" s="2054" t="s">
        <v>630</v>
      </c>
      <c r="C16" s="2054" t="s">
        <v>631</v>
      </c>
      <c r="D16" s="2053" t="s">
        <v>615</v>
      </c>
      <c r="E16" s="2057" t="s">
        <v>626</v>
      </c>
      <c r="F16" s="2057" t="s">
        <v>626</v>
      </c>
      <c r="H16" s="2022"/>
      <c r="I16" s="1630">
        <v>2</v>
      </c>
      <c r="J16" s="2064" t="s">
        <v>632</v>
      </c>
      <c r="K16" s="2063" t="s">
        <v>554</v>
      </c>
      <c r="L16" s="2069"/>
      <c r="M16" s="1677"/>
      <c r="N16" s="544" t="s">
        <v>628</v>
      </c>
      <c r="O16" s="1526" t="s">
        <v>633</v>
      </c>
      <c r="P16" s="544" t="s">
        <v>628</v>
      </c>
      <c r="AK16" s="1632">
        <v>34</v>
      </c>
    </row>
    <row s="1643" customFormat="1" customHeight="1" ht="17.25" hidden="1">
      <c r="A17" s="1168"/>
      <c r="B17" s="1168"/>
      <c r="C17" s="1168"/>
      <c r="D17" s="1168"/>
      <c r="E17" s="1168"/>
      <c r="H17" s="1325"/>
      <c r="I17" s="1014" t="s">
        <v>634</v>
      </c>
      <c r="J17" s="992"/>
      <c r="K17" s="1014"/>
      <c r="L17" s="993"/>
      <c r="M17" s="993"/>
      <c r="O17" s="1386"/>
      <c r="AK17" s="1637">
        <v>1</v>
      </c>
    </row>
    <row s="1367" customFormat="1" customHeight="1" ht="24">
      <c r="A18" s="988"/>
      <c r="B18" s="988"/>
      <c r="C18" s="988"/>
      <c r="D18" s="988"/>
      <c r="E18" s="988"/>
      <c r="G18" s="1637"/>
      <c r="H18" s="1634"/>
      <c r="I18" s="571"/>
      <c r="J18" s="572" t="s">
        <v>584</v>
      </c>
      <c r="K18" s="573"/>
      <c r="L18" s="2071"/>
      <c r="M18" s="574"/>
      <c r="N18" s="544"/>
      <c r="O18" s="1526" t="s">
        <v>585</v>
      </c>
      <c r="P18" s="544"/>
      <c r="Q18" s="1637"/>
      <c r="R18" s="1637"/>
      <c r="W18" s="1637"/>
      <c r="Z18" s="545"/>
      <c r="AF18" s="1633"/>
      <c r="AG18" s="1633"/>
      <c r="AH18" s="1633"/>
      <c r="AI18" s="1633"/>
      <c r="AJ18" s="1633"/>
      <c r="AK18" s="1367">
        <v>23</v>
      </c>
    </row>
    <row customHeight="1" ht="19.95">
      <c r="A19" s="2055"/>
      <c r="B19" s="2054" t="s">
        <v>635</v>
      </c>
      <c r="C19" s="2054" t="s">
        <v>636</v>
      </c>
      <c r="D19" s="2053" t="s">
        <v>615</v>
      </c>
      <c r="E19" s="2057" t="s">
        <v>626</v>
      </c>
      <c r="F19" s="2057" t="s">
        <v>626</v>
      </c>
      <c r="H19" s="2022"/>
      <c r="I19" s="1665">
        <v>3</v>
      </c>
      <c r="J19" s="2023" t="s">
        <v>636</v>
      </c>
      <c r="K19" s="2019" t="s">
        <v>554</v>
      </c>
      <c r="L19" s="728"/>
      <c r="M19" s="558"/>
      <c r="N19" s="544"/>
      <c r="O19" s="1526" t="s">
        <v>637</v>
      </c>
      <c r="P19" s="544"/>
      <c r="AK19" s="1632">
        <v>19</v>
      </c>
    </row>
    <row customHeight="1" ht="77.7">
      <c r="A20" s="2055"/>
      <c r="B20" s="2054" t="s">
        <v>638</v>
      </c>
      <c r="C20" s="2054" t="s">
        <v>639</v>
      </c>
      <c r="D20" s="2053" t="s">
        <v>615</v>
      </c>
      <c r="E20" s="2057" t="s">
        <v>626</v>
      </c>
      <c r="F20" s="2057" t="s">
        <v>626</v>
      </c>
      <c r="H20" s="2022"/>
      <c r="I20" s="1665">
        <v>4</v>
      </c>
      <c r="J20" s="2023" t="s">
        <v>640</v>
      </c>
      <c r="K20" s="2019" t="s">
        <v>581</v>
      </c>
      <c r="L20" s="728"/>
      <c r="M20" s="558"/>
      <c r="N20" s="544"/>
      <c r="O20" s="1526"/>
      <c r="P20" s="544"/>
      <c r="AK20" s="1632">
        <v>74</v>
      </c>
    </row>
    <row customHeight="1" ht="35.699999999999996">
      <c r="A21" s="2055"/>
      <c r="B21" s="2054" t="s">
        <v>641</v>
      </c>
      <c r="C21" s="2054" t="s">
        <v>642</v>
      </c>
      <c r="D21" s="2053" t="s">
        <v>615</v>
      </c>
      <c r="E21" s="2057" t="s">
        <v>626</v>
      </c>
      <c r="F21" s="2057" t="s">
        <v>626</v>
      </c>
      <c r="H21" s="2022"/>
      <c r="I21" s="1665">
        <v>5</v>
      </c>
      <c r="J21" s="2023" t="s">
        <v>643</v>
      </c>
      <c r="K21" s="2019" t="s">
        <v>581</v>
      </c>
      <c r="L21" s="728"/>
      <c r="M21" s="558"/>
      <c r="N21" s="544"/>
      <c r="O21" s="1526" t="s">
        <v>637</v>
      </c>
      <c r="P21" s="544"/>
      <c r="AK21" s="1632">
        <v>34</v>
      </c>
    </row>
    <row customHeight="1" ht="48.29999999999999">
      <c r="A22" s="2055"/>
      <c r="B22" s="2054" t="s">
        <v>644</v>
      </c>
      <c r="C22" s="2054" t="s">
        <v>645</v>
      </c>
      <c r="D22" s="2053" t="s">
        <v>615</v>
      </c>
      <c r="E22" s="2057" t="s">
        <v>626</v>
      </c>
      <c r="F22" s="2057" t="s">
        <v>626</v>
      </c>
      <c r="H22" s="2022"/>
      <c r="I22" s="1665">
        <v>6</v>
      </c>
      <c r="J22" s="2023" t="s">
        <v>646</v>
      </c>
      <c r="K22" s="2019" t="s">
        <v>581</v>
      </c>
      <c r="L22" s="728"/>
      <c r="M22" s="558"/>
      <c r="N22" s="544"/>
      <c r="O22" s="1526" t="s">
        <v>647</v>
      </c>
      <c r="P22" s="544"/>
      <c r="AK22" s="1632">
        <v>46</v>
      </c>
    </row>
    <row customHeight="1" ht="19.95">
      <c r="A23" s="2055"/>
      <c r="B23" s="2054" t="s">
        <v>648</v>
      </c>
      <c r="C23" s="2054" t="s">
        <v>649</v>
      </c>
      <c r="D23" s="2053" t="s">
        <v>615</v>
      </c>
      <c r="E23" s="2057" t="s">
        <v>626</v>
      </c>
      <c r="F23" s="2057" t="s">
        <v>626</v>
      </c>
      <c r="H23" s="2022"/>
      <c r="I23" s="1665" t="s">
        <v>650</v>
      </c>
      <c r="J23" s="1525" t="s">
        <v>651</v>
      </c>
      <c r="K23" s="2019" t="s">
        <v>581</v>
      </c>
      <c r="L23" s="728"/>
      <c r="M23" s="558"/>
      <c r="N23" s="544"/>
      <c r="O23" s="1526" t="s">
        <v>637</v>
      </c>
      <c r="P23" s="544"/>
      <c r="AK23" s="1632">
        <v>19</v>
      </c>
    </row>
    <row customHeight="1" ht="19.95">
      <c r="A24" s="2055"/>
      <c r="B24" s="2054" t="s">
        <v>652</v>
      </c>
      <c r="C24" s="2054" t="s">
        <v>653</v>
      </c>
      <c r="D24" s="2053" t="s">
        <v>615</v>
      </c>
      <c r="E24" s="2057" t="s">
        <v>626</v>
      </c>
      <c r="F24" s="2057" t="s">
        <v>626</v>
      </c>
      <c r="H24" s="2022"/>
      <c r="I24" s="1665" t="s">
        <v>654</v>
      </c>
      <c r="J24" s="1525" t="s">
        <v>655</v>
      </c>
      <c r="K24" s="2019" t="s">
        <v>581</v>
      </c>
      <c r="L24" s="728"/>
      <c r="M24" s="558"/>
      <c r="N24" s="544"/>
      <c r="O24" s="1526"/>
      <c r="P24" s="544"/>
      <c r="AK24" s="1632">
        <v>19</v>
      </c>
    </row>
    <row customHeight="1" ht="24">
      <c r="A25" s="2055"/>
      <c r="B25" s="2054" t="s">
        <v>656</v>
      </c>
      <c r="C25" s="2054" t="s">
        <v>657</v>
      </c>
      <c r="D25" s="2053" t="s">
        <v>615</v>
      </c>
      <c r="E25" s="2057" t="s">
        <v>626</v>
      </c>
      <c r="F25" s="2057" t="s">
        <v>626</v>
      </c>
      <c r="H25" s="2022"/>
      <c r="I25" s="1665" t="s">
        <v>658</v>
      </c>
      <c r="J25" s="1525" t="s">
        <v>659</v>
      </c>
      <c r="K25" s="2019" t="s">
        <v>581</v>
      </c>
      <c r="L25" s="728"/>
      <c r="M25" s="558"/>
      <c r="N25" s="544"/>
      <c r="O25" s="1526"/>
      <c r="P25" s="544"/>
      <c r="AK25" s="1632">
        <v>23</v>
      </c>
    </row>
    <row customHeight="1" ht="24">
      <c r="A26" s="2055"/>
      <c r="B26" s="2054" t="s">
        <v>660</v>
      </c>
      <c r="C26" s="2054" t="s">
        <v>661</v>
      </c>
      <c r="D26" s="2053" t="s">
        <v>615</v>
      </c>
      <c r="E26" s="2057" t="s">
        <v>626</v>
      </c>
      <c r="F26" s="2057" t="s">
        <v>626</v>
      </c>
      <c r="H26" s="2022"/>
      <c r="I26" s="1665">
        <v>7</v>
      </c>
      <c r="J26" s="2023" t="s">
        <v>661</v>
      </c>
      <c r="K26" s="2019" t="s">
        <v>662</v>
      </c>
      <c r="L26" s="728"/>
      <c r="M26" s="558"/>
      <c r="N26" s="544"/>
      <c r="O26" s="1526"/>
      <c r="P26" s="544"/>
      <c r="AK26" s="1632">
        <v>23</v>
      </c>
    </row>
    <row customHeight="1" ht="24">
      <c r="A27" s="2055"/>
      <c r="B27" s="2054" t="s">
        <v>663</v>
      </c>
      <c r="C27" s="2054" t="s">
        <v>664</v>
      </c>
      <c r="D27" s="2053" t="s">
        <v>615</v>
      </c>
      <c r="E27" s="2057" t="s">
        <v>626</v>
      </c>
      <c r="F27" s="2057" t="s">
        <v>626</v>
      </c>
      <c r="H27" s="2022"/>
      <c r="I27" s="1665">
        <v>8</v>
      </c>
      <c r="J27" s="2023" t="s">
        <v>664</v>
      </c>
      <c r="K27" s="2019" t="s">
        <v>587</v>
      </c>
      <c r="L27" s="728"/>
      <c r="M27" s="558"/>
      <c r="N27" s="544"/>
      <c r="O27" s="1526"/>
      <c r="P27" s="544"/>
      <c r="AK27" s="1632">
        <v>23</v>
      </c>
    </row>
    <row customHeight="1" ht="35.699999999999996">
      <c r="A28" s="2055"/>
      <c r="B28" s="2054" t="s">
        <v>665</v>
      </c>
      <c r="C28" s="2054" t="s">
        <v>666</v>
      </c>
      <c r="D28" s="2053" t="s">
        <v>615</v>
      </c>
      <c r="E28" s="2057" t="s">
        <v>626</v>
      </c>
      <c r="F28" s="2057" t="s">
        <v>626</v>
      </c>
      <c r="H28" s="2022"/>
      <c r="I28" s="1676">
        <v>9</v>
      </c>
      <c r="J28" s="2023" t="s">
        <v>667</v>
      </c>
      <c r="K28" s="2019" t="s">
        <v>558</v>
      </c>
      <c r="L28" s="728"/>
      <c r="M28" s="558"/>
      <c r="N28" s="544"/>
      <c r="O28" s="1526"/>
      <c r="P28" s="544"/>
      <c r="AK28" s="1632">
        <v>34</v>
      </c>
    </row>
    <row customHeight="1" ht="35.699999999999996">
      <c r="A29" s="2055"/>
      <c r="B29" s="2054" t="s">
        <v>668</v>
      </c>
      <c r="C29" s="2054" t="s">
        <v>669</v>
      </c>
      <c r="D29" s="2053" t="s">
        <v>615</v>
      </c>
      <c r="E29" s="2057" t="s">
        <v>626</v>
      </c>
      <c r="F29" s="2057" t="s">
        <v>626</v>
      </c>
      <c r="H29" s="2022"/>
      <c r="I29" s="1676">
        <v>10</v>
      </c>
      <c r="J29" s="2023" t="s">
        <v>670</v>
      </c>
      <c r="K29" s="2019" t="s">
        <v>558</v>
      </c>
      <c r="L29" s="728"/>
      <c r="M29" s="558"/>
      <c r="N29" s="544"/>
      <c r="O29" s="1526"/>
      <c r="P29" s="544"/>
      <c r="AK29" s="1632">
        <v>34</v>
      </c>
    </row>
    <row customHeight="1" ht="24">
      <c r="A30" s="2055"/>
      <c r="B30" s="2054" t="s">
        <v>671</v>
      </c>
      <c r="C30" s="2054" t="s">
        <v>672</v>
      </c>
      <c r="D30" s="2053" t="s">
        <v>615</v>
      </c>
      <c r="E30" s="2057" t="s">
        <v>626</v>
      </c>
      <c r="F30" s="2057" t="s">
        <v>626</v>
      </c>
      <c r="H30" s="2022"/>
      <c r="I30" s="1676">
        <v>11</v>
      </c>
      <c r="J30" s="2023" t="s">
        <v>672</v>
      </c>
      <c r="K30" s="2019" t="s">
        <v>588</v>
      </c>
      <c r="L30" s="2070"/>
      <c r="M30" s="1622"/>
      <c r="N30" s="544"/>
      <c r="O30" s="1526"/>
      <c r="P30" s="544"/>
      <c r="AK30" s="1632">
        <v>23</v>
      </c>
    </row>
    <row customHeight="1" ht="24">
      <c r="A31" s="2055"/>
      <c r="B31" s="2054" t="s">
        <v>673</v>
      </c>
      <c r="C31" s="2054" t="s">
        <v>674</v>
      </c>
      <c r="D31" s="2053" t="s">
        <v>615</v>
      </c>
      <c r="E31" s="2057" t="s">
        <v>626</v>
      </c>
      <c r="F31" s="2057" t="s">
        <v>626</v>
      </c>
      <c r="H31" s="2022"/>
      <c r="I31" s="1676">
        <v>12</v>
      </c>
      <c r="J31" s="2023" t="s">
        <v>674</v>
      </c>
      <c r="K31" s="2019" t="s">
        <v>588</v>
      </c>
      <c r="L31" s="2070"/>
      <c r="M31" s="1622"/>
      <c r="N31" s="544"/>
      <c r="O31" s="1526"/>
      <c r="P31" s="544"/>
      <c r="AK31" s="1632">
        <v>23</v>
      </c>
    </row>
    <row customHeight="1" ht="48.29999999999999">
      <c r="A32" s="2055"/>
      <c r="B32" s="2054" t="s">
        <v>675</v>
      </c>
      <c r="C32" s="2054" t="s">
        <v>676</v>
      </c>
      <c r="D32" s="2053" t="s">
        <v>615</v>
      </c>
      <c r="E32" s="2057" t="s">
        <v>626</v>
      </c>
      <c r="F32" s="2057" t="s">
        <v>626</v>
      </c>
      <c r="H32" s="2022"/>
      <c r="I32" s="1676">
        <v>13</v>
      </c>
      <c r="J32" s="2023" t="s">
        <v>677</v>
      </c>
      <c r="K32" s="2019" t="s">
        <v>598</v>
      </c>
      <c r="L32" s="728"/>
      <c r="M32" s="558"/>
      <c r="N32" s="544"/>
      <c r="O32" s="1526" t="s">
        <v>637</v>
      </c>
      <c r="P32" s="544"/>
      <c r="AK32" s="1632">
        <v>46</v>
      </c>
    </row>
    <row s="1367" customFormat="1" customHeight="1" ht="48.29999999999999">
      <c r="A33" s="2055"/>
      <c r="B33" s="2054" t="s">
        <v>678</v>
      </c>
      <c r="C33" s="2054" t="s">
        <v>679</v>
      </c>
      <c r="D33" s="2053" t="s">
        <v>615</v>
      </c>
      <c r="E33" s="2057" t="s">
        <v>626</v>
      </c>
      <c r="F33" s="2057" t="s">
        <v>626</v>
      </c>
      <c r="G33" s="1637"/>
      <c r="H33" s="2022"/>
      <c r="I33" s="1676">
        <v>14</v>
      </c>
      <c r="J33" s="2035" t="s">
        <v>680</v>
      </c>
      <c r="K33" s="2024" t="s">
        <v>681</v>
      </c>
      <c r="L33" s="728"/>
      <c r="M33" s="558"/>
      <c r="N33" s="544"/>
      <c r="O33" s="1526" t="s">
        <v>637</v>
      </c>
      <c r="P33" s="544"/>
      <c r="Q33" s="1637"/>
      <c r="R33" s="1637"/>
      <c r="W33" s="1637"/>
      <c r="Z33" s="545"/>
      <c r="AF33" s="1633"/>
      <c r="AG33" s="1633"/>
      <c r="AH33" s="1633"/>
      <c r="AI33" s="1633"/>
      <c r="AJ33" s="1633"/>
      <c r="AK33" s="1367">
        <v>46</v>
      </c>
    </row>
    <row customHeight="1" ht="108">
      <c r="A34" s="2055"/>
      <c r="B34" s="2054" t="s">
        <v>682</v>
      </c>
      <c r="C34" s="2054" t="s">
        <v>683</v>
      </c>
      <c r="D34" s="2053" t="s">
        <v>625</v>
      </c>
      <c r="E34" s="2057" t="s">
        <v>626</v>
      </c>
      <c r="F34" s="2057" t="s">
        <v>626</v>
      </c>
      <c r="G34" s="1637" t="s">
        <v>586</v>
      </c>
      <c r="H34" s="2022"/>
      <c r="I34" s="2033">
        <v>15</v>
      </c>
      <c r="J34" s="2034" t="s">
        <v>684</v>
      </c>
      <c r="K34" s="2019" t="s">
        <v>304</v>
      </c>
      <c r="L34" s="386"/>
      <c r="M34" s="1165"/>
      <c r="N34" s="544"/>
      <c r="O34" s="1526" t="s">
        <v>629</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149</v>
      </c>
      <c r="C204" s="988" t="s">
        <v>149</v>
      </c>
      <c r="D204" s="988" t="s">
        <v>149</v>
      </c>
      <c r="E204" s="988" t="s">
        <v>149</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074FD9-4D08-F8CE-FA8F-0.33B81215}"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685</v>
      </c>
      <c r="C2" s="2054" t="s">
        <v>686</v>
      </c>
      <c r="D2" s="2053" t="s">
        <v>625</v>
      </c>
      <c r="E2" s="2059">
        <f>I2-3</f>
        <v>-3</v>
      </c>
      <c r="F2" s="2059">
        <f>J2</f>
        <v>0</v>
      </c>
      <c r="H2" s="1731" t="s">
        <v>687</v>
      </c>
      <c r="I2" s="2025"/>
      <c r="J2" s="1683"/>
      <c r="K2" s="2019" t="s">
        <v>304</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688</v>
      </c>
      <c r="J5" s="2249"/>
      <c r="K5" s="2249"/>
      <c r="L5" s="2249"/>
      <c r="M5" s="267"/>
      <c r="W5" s="1632">
        <v>48</v>
      </c>
    </row>
    <row customHeight="1" ht="18">
      <c r="H6" s="377"/>
      <c r="I6" s="2250" t="str">
        <f>IF(org=0,"Не определено",org)</f>
        <v>Троицкая ГРЭС филиал ПАО "ОГК-2"</v>
      </c>
      <c r="J6" s="2250"/>
      <c r="K6" s="2250"/>
      <c r="L6" s="2250"/>
      <c r="M6" s="267"/>
      <c r="W6" s="1632">
        <v>17</v>
      </c>
    </row>
    <row customHeight="1" ht="14.699999999999998">
      <c r="H7" s="377"/>
      <c r="I7" s="458"/>
      <c r="J7" s="464"/>
      <c r="K7" s="464"/>
      <c r="L7" s="753"/>
      <c r="M7" s="194"/>
      <c r="W7" s="1632">
        <v>14</v>
      </c>
    </row>
    <row customHeight="1" ht="14.699999999999998">
      <c r="H8" s="377"/>
      <c r="I8" s="2387" t="s">
        <v>298</v>
      </c>
      <c r="J8" s="2388"/>
      <c r="K8" s="2388"/>
      <c r="L8" s="2389"/>
      <c r="M8" s="2390" t="s">
        <v>299</v>
      </c>
      <c r="W8" s="1632">
        <v>14</v>
      </c>
    </row>
    <row customHeight="1" ht="35.699999999999996">
      <c r="E9" s="2052" t="s">
        <v>616</v>
      </c>
      <c r="F9" s="2052" t="s">
        <v>622</v>
      </c>
      <c r="H9" s="377"/>
      <c r="I9" s="2026" t="s">
        <v>87</v>
      </c>
      <c r="J9" s="2027" t="s">
        <v>300</v>
      </c>
      <c r="K9" s="2065" t="s">
        <v>564</v>
      </c>
      <c r="L9" s="2066" t="s">
        <v>301</v>
      </c>
      <c r="M9" s="2390"/>
      <c r="W9" s="1632">
        <v>34</v>
      </c>
    </row>
    <row customHeight="1" ht="35.699999999999996">
      <c r="B10" s="2054" t="s">
        <v>689</v>
      </c>
      <c r="C10" s="2054" t="s">
        <v>690</v>
      </c>
      <c r="D10" s="2053" t="s">
        <v>625</v>
      </c>
      <c r="E10" s="2057" t="s">
        <v>626</v>
      </c>
      <c r="F10" s="2057" t="s">
        <v>626</v>
      </c>
      <c r="H10" s="377"/>
      <c r="I10" s="2025" t="s">
        <v>108</v>
      </c>
      <c r="J10" s="1887" t="s">
        <v>691</v>
      </c>
      <c r="K10" s="2019" t="s">
        <v>304</v>
      </c>
      <c r="L10" s="819"/>
      <c r="M10" s="298" t="s">
        <v>692</v>
      </c>
      <c r="W10" s="1632">
        <v>34</v>
      </c>
    </row>
    <row customHeight="1" ht="50.25">
      <c r="B11" s="2054" t="s">
        <v>693</v>
      </c>
      <c r="C11" s="2054" t="s">
        <v>694</v>
      </c>
      <c r="D11" s="2053" t="s">
        <v>625</v>
      </c>
      <c r="E11" s="2057" t="s">
        <v>626</v>
      </c>
      <c r="F11" s="2057" t="s">
        <v>626</v>
      </c>
      <c r="H11" s="377"/>
      <c r="I11" s="2025" t="s">
        <v>109</v>
      </c>
      <c r="J11" s="1887" t="s">
        <v>695</v>
      </c>
      <c r="K11" s="2019" t="s">
        <v>304</v>
      </c>
      <c r="L11" s="819"/>
      <c r="M11" s="298" t="s">
        <v>692</v>
      </c>
      <c r="W11" s="1632">
        <v>48</v>
      </c>
    </row>
    <row customHeight="1" ht="48.29999999999999">
      <c r="B12" s="2054" t="s">
        <v>696</v>
      </c>
      <c r="C12" s="2054" t="s">
        <v>697</v>
      </c>
      <c r="D12" s="2053" t="s">
        <v>625</v>
      </c>
      <c r="E12" s="2057" t="s">
        <v>626</v>
      </c>
      <c r="F12" s="2057" t="s">
        <v>626</v>
      </c>
      <c r="H12" s="1689"/>
      <c r="I12" s="2025" t="s">
        <v>89</v>
      </c>
      <c r="J12" s="2032" t="s">
        <v>698</v>
      </c>
      <c r="K12" s="2019" t="s">
        <v>304</v>
      </c>
      <c r="L12" s="819"/>
      <c r="M12" s="298" t="s">
        <v>699</v>
      </c>
      <c r="N12" s="1625"/>
      <c r="P12" s="1632"/>
      <c r="W12" s="1632">
        <v>46</v>
      </c>
    </row>
    <row customHeight="1" ht="14.699999999999998">
      <c r="E13" s="344"/>
      <c r="H13" s="377"/>
      <c r="I13" s="348"/>
      <c r="J13" s="652" t="s">
        <v>700</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148</v>
      </c>
      <c r="F16" s="2056" t="s">
        <v>148</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52298F-E68C-D05D-9424-0.BB0E2C29}"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550</v>
      </c>
      <c r="H2" s="542"/>
      <c r="I2" s="542"/>
      <c r="J2" s="543" t="s">
        <v>701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702</v>
      </c>
      <c r="F6" s="2308"/>
      <c r="G6" s="2308"/>
      <c r="H6" s="2308"/>
      <c r="I6" s="2308"/>
      <c r="J6" s="557"/>
      <c r="AF6" s="1632">
        <v>30</v>
      </c>
    </row>
    <row customHeight="1" ht="11.549999999999999">
      <c r="E7" s="2250" t="str">
        <f>IF(org=0,"Не определено",org)</f>
        <v>Троицкая ГРЭС филиал ПАО "ОГК-2"</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116</v>
      </c>
      <c r="AF9" s="1637">
        <v>4</v>
      </c>
    </row>
    <row customHeight="1" ht="11.549999999999999">
      <c r="E10" s="712"/>
      <c r="F10" s="2368" t="s">
        <v>104</v>
      </c>
      <c r="G10" s="2369"/>
      <c r="H10" s="1553" t="str">
        <f>IF(H9="","",INDEX(DIFFERENTIATION_UNMERGE_VD,MATCH(H9,DIFFERENTIATION_ID_DIFF,0)))</f>
        <v/>
      </c>
      <c r="I10" s="1553" t="str">
        <f>IF(I9="","",INDEX(DIFFERENTIATION_UNMERGE_VD,MATCH(I9,DIFFERENTIATION_ID_DIFF,0)))</f>
        <v>Холодное водоснабжение. Питьевая вода</v>
      </c>
      <c r="J10" s="2128"/>
      <c r="AF10" s="1632">
        <v>11</v>
      </c>
    </row>
    <row customHeight="1" ht="11.549999999999999">
      <c r="E11" s="712"/>
      <c r="F11" s="2368" t="s">
        <v>562</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563</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298</v>
      </c>
      <c r="F13" s="2371"/>
      <c r="G13" s="2371"/>
      <c r="H13" s="1552"/>
      <c r="I13" s="1552"/>
      <c r="J13" s="2128"/>
      <c r="AF13" s="1632">
        <v>11</v>
      </c>
    </row>
    <row customHeight="1" ht="24">
      <c r="E14" s="1640" t="s">
        <v>87</v>
      </c>
      <c r="F14" s="1635" t="s">
        <v>300</v>
      </c>
      <c r="G14" s="1635" t="s">
        <v>564</v>
      </c>
      <c r="H14" s="1635" t="s">
        <v>301</v>
      </c>
      <c r="I14" s="1635" t="s">
        <v>301</v>
      </c>
      <c r="J14" s="2128"/>
      <c r="AF14" s="1632">
        <v>23</v>
      </c>
    </row>
    <row customHeight="1" ht="19.95">
      <c r="D15" s="1639"/>
      <c r="E15" s="1631" t="s">
        <v>108</v>
      </c>
      <c r="F15" s="708" t="s">
        <v>703</v>
      </c>
      <c r="G15" s="1647" t="s">
        <v>550</v>
      </c>
      <c r="H15" s="558"/>
      <c r="I15" s="558"/>
      <c r="J15" s="290" t="s">
        <v>704</v>
      </c>
      <c r="K15" s="544" t="s">
        <v>628</v>
      </c>
      <c r="AF15" s="1632">
        <v>19</v>
      </c>
    </row>
    <row customHeight="1" ht="35.699999999999996">
      <c r="D16" s="1639"/>
      <c r="E16" s="1631" t="s">
        <v>109</v>
      </c>
      <c r="F16" s="708" t="s">
        <v>705</v>
      </c>
      <c r="G16" s="1647" t="s">
        <v>550</v>
      </c>
      <c r="H16" s="559">
        <f>SUM(H17,H20:H32)</f>
        <v>0</v>
      </c>
      <c r="I16" s="559">
        <f>SUM(I17,I20,I23,I26,I29:I32)</f>
        <v>0</v>
      </c>
      <c r="J16" s="290" t="s">
        <v>706</v>
      </c>
      <c r="K16" s="544" t="s">
        <v>628</v>
      </c>
      <c r="AF16" s="1632">
        <v>34</v>
      </c>
    </row>
    <row customHeight="1" ht="19.95">
      <c r="D17" s="1639"/>
      <c r="E17" s="1665" t="s">
        <v>707</v>
      </c>
      <c r="F17" s="955" t="s">
        <v>708</v>
      </c>
      <c r="G17" s="1644" t="s">
        <v>550</v>
      </c>
      <c r="H17" s="558"/>
      <c r="I17" s="558"/>
      <c r="J17" s="290" t="s">
        <v>709</v>
      </c>
      <c r="K17" s="544"/>
      <c r="AF17" s="1632">
        <v>19</v>
      </c>
    </row>
    <row customHeight="1" ht="24">
      <c r="D18" s="1639"/>
      <c r="E18" s="1665" t="s">
        <v>710</v>
      </c>
      <c r="F18" s="1651" t="s">
        <v>711</v>
      </c>
      <c r="G18" s="1644" t="s">
        <v>550</v>
      </c>
      <c r="H18" s="558"/>
      <c r="I18" s="558"/>
      <c r="J18" s="290" t="s">
        <v>712</v>
      </c>
      <c r="K18" s="544"/>
      <c r="AF18" s="1632">
        <v>23</v>
      </c>
    </row>
    <row customHeight="1" ht="35.699999999999996">
      <c r="D19" s="1639"/>
      <c r="E19" s="1665" t="s">
        <v>713</v>
      </c>
      <c r="F19" s="1651" t="s">
        <v>714</v>
      </c>
      <c r="G19" s="1644" t="s">
        <v>550</v>
      </c>
      <c r="H19" s="558"/>
      <c r="I19" s="558"/>
      <c r="J19" s="290"/>
      <c r="K19" s="544"/>
      <c r="AF19" s="1632">
        <v>34</v>
      </c>
    </row>
    <row customHeight="1" ht="19.95">
      <c r="D20" s="1639"/>
      <c r="E20" s="1665" t="s">
        <v>305</v>
      </c>
      <c r="F20" s="955" t="s">
        <v>715</v>
      </c>
      <c r="G20" s="1644" t="s">
        <v>550</v>
      </c>
      <c r="H20" s="558"/>
      <c r="I20" s="558"/>
      <c r="J20" s="290" t="s">
        <v>716</v>
      </c>
      <c r="K20" s="544"/>
      <c r="AF20" s="1632">
        <v>19</v>
      </c>
    </row>
    <row customHeight="1" ht="19.95">
      <c r="D21" s="1639"/>
      <c r="E21" s="1665" t="s">
        <v>717</v>
      </c>
      <c r="F21" s="1651" t="s">
        <v>718</v>
      </c>
      <c r="G21" s="1644" t="s">
        <v>550</v>
      </c>
      <c r="H21" s="558"/>
      <c r="I21" s="558"/>
      <c r="J21" s="290"/>
      <c r="K21" s="544"/>
      <c r="AF21" s="1632">
        <v>19</v>
      </c>
    </row>
    <row customHeight="1" ht="19.95">
      <c r="D22" s="1639"/>
      <c r="E22" s="1665" t="s">
        <v>719</v>
      </c>
      <c r="F22" s="1651" t="s">
        <v>720</v>
      </c>
      <c r="G22" s="1644" t="s">
        <v>550</v>
      </c>
      <c r="H22" s="558"/>
      <c r="I22" s="558"/>
      <c r="J22" s="290"/>
      <c r="K22" s="544"/>
      <c r="AF22" s="1632">
        <v>19</v>
      </c>
    </row>
    <row customHeight="1" ht="24">
      <c r="D23" s="1639"/>
      <c r="E23" s="1665" t="s">
        <v>308</v>
      </c>
      <c r="F23" s="955" t="s">
        <v>721</v>
      </c>
      <c r="G23" s="1644" t="s">
        <v>550</v>
      </c>
      <c r="H23" s="558"/>
      <c r="I23" s="558"/>
      <c r="J23" s="290" t="s">
        <v>722</v>
      </c>
      <c r="K23" s="544"/>
      <c r="AF23" s="1632">
        <v>23</v>
      </c>
    </row>
    <row customHeight="1" ht="19.95">
      <c r="D24" s="1639"/>
      <c r="E24" s="1665" t="s">
        <v>723</v>
      </c>
      <c r="F24" s="1651" t="s">
        <v>724</v>
      </c>
      <c r="G24" s="1644" t="s">
        <v>550</v>
      </c>
      <c r="H24" s="558"/>
      <c r="I24" s="558"/>
      <c r="J24" s="290"/>
      <c r="K24" s="544"/>
      <c r="AF24" s="1632">
        <v>19</v>
      </c>
    </row>
    <row customHeight="1" ht="35.699999999999996">
      <c r="D25" s="1639"/>
      <c r="E25" s="1665" t="s">
        <v>725</v>
      </c>
      <c r="F25" s="1651" t="s">
        <v>726</v>
      </c>
      <c r="G25" s="1644" t="s">
        <v>550</v>
      </c>
      <c r="H25" s="558"/>
      <c r="I25" s="558"/>
      <c r="J25" s="290"/>
      <c r="K25" s="544"/>
      <c r="AF25" s="1632">
        <v>34</v>
      </c>
    </row>
    <row customHeight="1" ht="24">
      <c r="D26" s="1639"/>
      <c r="E26" s="1665" t="s">
        <v>727</v>
      </c>
      <c r="F26" s="955" t="s">
        <v>728</v>
      </c>
      <c r="G26" s="1644" t="s">
        <v>550</v>
      </c>
      <c r="H26" s="558"/>
      <c r="I26" s="558"/>
      <c r="J26" s="290" t="s">
        <v>729</v>
      </c>
      <c r="K26" s="544"/>
      <c r="AF26" s="1632">
        <v>23</v>
      </c>
    </row>
    <row customHeight="1" ht="19.95">
      <c r="D27" s="1639"/>
      <c r="E27" s="1676" t="s">
        <v>730</v>
      </c>
      <c r="F27" s="1651" t="s">
        <v>731</v>
      </c>
      <c r="G27" s="1655" t="s">
        <v>550</v>
      </c>
      <c r="H27" s="1677"/>
      <c r="I27" s="1677"/>
      <c r="J27" s="290"/>
      <c r="K27" s="544"/>
      <c r="AF27" s="1632">
        <v>19</v>
      </c>
    </row>
    <row customHeight="1" ht="19.95">
      <c r="D28" s="1639"/>
      <c r="E28" s="1676" t="s">
        <v>732</v>
      </c>
      <c r="F28" s="1651" t="s">
        <v>733</v>
      </c>
      <c r="G28" s="1655" t="s">
        <v>550</v>
      </c>
      <c r="H28" s="1677"/>
      <c r="I28" s="1677"/>
      <c r="J28" s="290"/>
      <c r="K28" s="544"/>
      <c r="AF28" s="1632">
        <v>19</v>
      </c>
    </row>
    <row customHeight="1" ht="19.95">
      <c r="D29" s="1639"/>
      <c r="E29" s="1676" t="s">
        <v>734</v>
      </c>
      <c r="F29" s="955" t="s">
        <v>735</v>
      </c>
      <c r="G29" s="1655" t="s">
        <v>550</v>
      </c>
      <c r="H29" s="1677"/>
      <c r="I29" s="1677"/>
      <c r="J29" s="290"/>
      <c r="K29" s="544"/>
      <c r="AF29" s="1632">
        <v>19</v>
      </c>
    </row>
    <row customHeight="1" ht="19.95">
      <c r="D30" s="1639"/>
      <c r="E30" s="1676" t="s">
        <v>736</v>
      </c>
      <c r="F30" s="955" t="s">
        <v>737</v>
      </c>
      <c r="G30" s="1655" t="s">
        <v>550</v>
      </c>
      <c r="H30" s="1677"/>
      <c r="I30" s="1677"/>
      <c r="J30" s="290"/>
      <c r="K30" s="544"/>
      <c r="AF30" s="1632">
        <v>19</v>
      </c>
    </row>
    <row customHeight="1" ht="19.95">
      <c r="D31" s="1639"/>
      <c r="E31" s="1676" t="s">
        <v>738</v>
      </c>
      <c r="F31" s="955" t="s">
        <v>739</v>
      </c>
      <c r="G31" s="1655" t="s">
        <v>550</v>
      </c>
      <c r="H31" s="1677"/>
      <c r="I31" s="1677"/>
      <c r="J31" s="290"/>
      <c r="K31" s="544"/>
      <c r="AF31" s="1632">
        <v>19</v>
      </c>
    </row>
    <row s="1367" customFormat="1" customHeight="1" ht="35.699999999999996">
      <c r="A32" s="988"/>
      <c r="C32" s="1637"/>
      <c r="D32" s="1639"/>
      <c r="E32" s="1676" t="s">
        <v>740</v>
      </c>
      <c r="F32" s="955" t="s">
        <v>741</v>
      </c>
      <c r="G32" s="1645" t="s">
        <v>550</v>
      </c>
      <c r="H32" s="580">
        <f>SUM(H33:H34)</f>
        <v>0</v>
      </c>
      <c r="I32" s="580">
        <f>SUM(I33:I34)</f>
        <v>0</v>
      </c>
      <c r="J32" s="290" t="s">
        <v>742</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575</v>
      </c>
      <c r="G34" s="573"/>
      <c r="H34" s="574"/>
      <c r="I34" s="574"/>
      <c r="J34" s="302" t="s">
        <v>743</v>
      </c>
      <c r="K34" s="544"/>
      <c r="L34" s="1637"/>
      <c r="M34" s="1637"/>
      <c r="R34" s="1637"/>
      <c r="U34" s="545"/>
      <c r="AA34" s="1633"/>
      <c r="AB34" s="1633"/>
      <c r="AC34" s="1633"/>
      <c r="AD34" s="1633"/>
      <c r="AE34" s="1633"/>
      <c r="AF34" s="1161">
        <v>19</v>
      </c>
    </row>
    <row customHeight="1" ht="60">
      <c r="D35" s="1639"/>
      <c r="E35" s="1676" t="s">
        <v>744</v>
      </c>
      <c r="F35" s="955" t="s">
        <v>745</v>
      </c>
      <c r="G35" s="1655" t="s">
        <v>550</v>
      </c>
      <c r="H35" s="1677"/>
      <c r="I35" s="1677"/>
      <c r="J35" s="290" t="s">
        <v>746</v>
      </c>
      <c r="K35" s="544"/>
      <c r="AF35" s="1632">
        <v>57</v>
      </c>
    </row>
    <row s="1367" customFormat="1" customHeight="1" ht="24">
      <c r="A36" s="990" t="s">
        <v>576</v>
      </c>
      <c r="C36" s="1637"/>
      <c r="D36" s="1639"/>
      <c r="E36" s="1665" t="s">
        <v>89</v>
      </c>
      <c r="F36" s="708" t="s">
        <v>747</v>
      </c>
      <c r="G36" s="1644" t="s">
        <v>550</v>
      </c>
      <c r="H36" s="558"/>
      <c r="I36" s="558"/>
      <c r="J36" s="290" t="s">
        <v>748</v>
      </c>
      <c r="K36" s="544"/>
      <c r="L36" s="1637"/>
      <c r="M36" s="1637"/>
      <c r="R36" s="1637"/>
      <c r="U36" s="545"/>
      <c r="AA36" s="1633"/>
      <c r="AB36" s="1633"/>
      <c r="AC36" s="1633"/>
      <c r="AD36" s="1633"/>
      <c r="AE36" s="1633"/>
      <c r="AF36" s="1161">
        <v>23</v>
      </c>
    </row>
    <row s="1367" customFormat="1" customHeight="1" ht="35.699999999999996">
      <c r="A37" s="990"/>
      <c r="C37" s="1637"/>
      <c r="D37" s="1639"/>
      <c r="E37" s="1665" t="s">
        <v>322</v>
      </c>
      <c r="F37" s="955" t="s">
        <v>749</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90</v>
      </c>
      <c r="F38" s="708" t="s">
        <v>750</v>
      </c>
      <c r="G38" s="1644" t="s">
        <v>550</v>
      </c>
      <c r="H38" s="558"/>
      <c r="I38" s="558"/>
      <c r="J38" s="290" t="s">
        <v>751</v>
      </c>
      <c r="K38" s="544"/>
      <c r="L38" s="1637"/>
      <c r="M38" s="1637"/>
      <c r="R38" s="1637"/>
      <c r="U38" s="545"/>
      <c r="AA38" s="1633"/>
      <c r="AB38" s="1633"/>
      <c r="AC38" s="1633"/>
      <c r="AD38" s="1633"/>
      <c r="AE38" s="1633"/>
      <c r="AF38" s="1161">
        <v>19</v>
      </c>
    </row>
    <row s="1367" customFormat="1" customHeight="1" ht="24">
      <c r="A39" s="988"/>
      <c r="C39" s="1637"/>
      <c r="D39" s="576"/>
      <c r="E39" s="1665" t="s">
        <v>752</v>
      </c>
      <c r="F39" s="955" t="s">
        <v>753</v>
      </c>
      <c r="G39" s="1655" t="s">
        <v>550</v>
      </c>
      <c r="H39" s="558"/>
      <c r="I39" s="558"/>
      <c r="J39" s="290" t="s">
        <v>754</v>
      </c>
      <c r="K39" s="544"/>
      <c r="L39" s="1637"/>
      <c r="M39" s="1637"/>
      <c r="R39" s="1637"/>
      <c r="U39" s="545"/>
      <c r="AA39" s="1633"/>
      <c r="AB39" s="1633"/>
      <c r="AC39" s="1633"/>
      <c r="AD39" s="1633"/>
      <c r="AE39" s="1633"/>
      <c r="AF39" s="1161">
        <v>23</v>
      </c>
    </row>
    <row s="1367" customFormat="1" customHeight="1" ht="24">
      <c r="A40" s="988"/>
      <c r="C40" s="1637"/>
      <c r="D40" s="1639"/>
      <c r="E40" s="1665" t="s">
        <v>755</v>
      </c>
      <c r="F40" s="1651" t="s">
        <v>756</v>
      </c>
      <c r="G40" s="1644" t="s">
        <v>550</v>
      </c>
      <c r="H40" s="558"/>
      <c r="I40" s="558"/>
      <c r="J40" s="290" t="s">
        <v>757</v>
      </c>
      <c r="K40" s="544"/>
      <c r="L40" s="1637"/>
      <c r="M40" s="1637"/>
      <c r="R40" s="1637"/>
      <c r="U40" s="545"/>
      <c r="AA40" s="1633"/>
      <c r="AB40" s="1633"/>
      <c r="AC40" s="1633"/>
      <c r="AD40" s="1633"/>
      <c r="AE40" s="1633"/>
      <c r="AF40" s="1161">
        <v>23</v>
      </c>
    </row>
    <row s="1367" customFormat="1" customHeight="1" ht="24">
      <c r="A41" s="988"/>
      <c r="C41" s="1637"/>
      <c r="D41" s="1639"/>
      <c r="E41" s="1665" t="s">
        <v>758</v>
      </c>
      <c r="F41" s="1651" t="s">
        <v>759</v>
      </c>
      <c r="G41" s="1644" t="s">
        <v>550</v>
      </c>
      <c r="H41" s="558"/>
      <c r="I41" s="558"/>
      <c r="J41" s="290" t="s">
        <v>760</v>
      </c>
      <c r="K41" s="544"/>
      <c r="L41" s="1637"/>
      <c r="M41" s="1637"/>
      <c r="R41" s="1637"/>
      <c r="U41" s="545"/>
      <c r="AA41" s="1633"/>
      <c r="AB41" s="1633"/>
      <c r="AC41" s="1633"/>
      <c r="AD41" s="1633"/>
      <c r="AE41" s="1633"/>
      <c r="AF41" s="1161">
        <v>23</v>
      </c>
    </row>
    <row s="1367" customFormat="1" customHeight="1" ht="24">
      <c r="A42" s="988"/>
      <c r="C42" s="1637"/>
      <c r="D42" s="1639"/>
      <c r="E42" s="1665" t="s">
        <v>761</v>
      </c>
      <c r="F42" s="1651" t="s">
        <v>762</v>
      </c>
      <c r="G42" s="1644" t="s">
        <v>550</v>
      </c>
      <c r="H42" s="558"/>
      <c r="I42" s="558"/>
      <c r="J42" s="290" t="s">
        <v>763</v>
      </c>
      <c r="K42" s="544"/>
      <c r="L42" s="1637"/>
      <c r="M42" s="1637"/>
      <c r="R42" s="1637"/>
      <c r="U42" s="545"/>
      <c r="AA42" s="1633"/>
      <c r="AB42" s="1633"/>
      <c r="AC42" s="1633"/>
      <c r="AD42" s="1633"/>
      <c r="AE42" s="1633"/>
      <c r="AF42" s="1161">
        <v>23</v>
      </c>
    </row>
    <row s="1367" customFormat="1" customHeight="1" ht="35.699999999999996">
      <c r="A43" s="988"/>
      <c r="C43" s="1637" t="s">
        <v>586</v>
      </c>
      <c r="D43" s="1639"/>
      <c r="E43" s="1665" t="s">
        <v>110</v>
      </c>
      <c r="F43" s="708" t="s">
        <v>627</v>
      </c>
      <c r="G43" s="1647" t="s">
        <v>764</v>
      </c>
      <c r="H43" s="402"/>
      <c r="I43" s="402"/>
      <c r="J43" s="290" t="s">
        <v>765</v>
      </c>
      <c r="K43" s="544"/>
      <c r="L43" s="1637"/>
      <c r="M43" s="1637"/>
      <c r="R43" s="1637"/>
      <c r="U43" s="545"/>
      <c r="AA43" s="1633"/>
      <c r="AB43" s="1633"/>
      <c r="AC43" s="1633"/>
      <c r="AD43" s="1633"/>
      <c r="AE43" s="1633"/>
      <c r="AF43" s="1161">
        <v>34</v>
      </c>
    </row>
    <row s="1367" customFormat="1" customHeight="1" ht="35.699999999999996">
      <c r="A44" s="988"/>
      <c r="C44" s="1637"/>
      <c r="D44" s="1639"/>
      <c r="E44" s="1665" t="s">
        <v>91</v>
      </c>
      <c r="F44" s="708" t="s">
        <v>766</v>
      </c>
      <c r="G44" s="1644" t="s">
        <v>767</v>
      </c>
      <c r="H44" s="546"/>
      <c r="I44" s="546"/>
      <c r="J44" s="290" t="s">
        <v>768</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769</v>
      </c>
      <c r="G45" s="1655" t="s">
        <v>770</v>
      </c>
      <c r="H45" s="546"/>
      <c r="I45" s="546"/>
      <c r="J45" s="290" t="s">
        <v>771</v>
      </c>
      <c r="K45" s="544"/>
      <c r="L45" s="1637"/>
      <c r="M45" s="1637"/>
      <c r="R45" s="1637"/>
      <c r="U45" s="545"/>
      <c r="AA45" s="1633"/>
      <c r="AB45" s="1633"/>
      <c r="AC45" s="1633"/>
      <c r="AD45" s="1633"/>
      <c r="AE45" s="1633"/>
      <c r="AF45" s="1161">
        <v>23</v>
      </c>
    </row>
    <row s="1367" customFormat="1" customHeight="1" ht="19.95">
      <c r="A46" s="988"/>
      <c r="C46" s="1637"/>
      <c r="D46" s="1639"/>
      <c r="E46" s="1665" t="s">
        <v>111</v>
      </c>
      <c r="F46" s="708" t="s">
        <v>772</v>
      </c>
      <c r="G46" s="1644" t="s">
        <v>588</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2D6BE8-A5D2-C06A-1B09-0.4460108E}"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550</v>
      </c>
      <c r="H2" s="542"/>
      <c r="I2" s="542"/>
      <c r="J2" s="543" t="s">
        <v>553</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773</v>
      </c>
      <c r="F6" s="2249"/>
      <c r="G6" s="2249"/>
      <c r="H6" s="2249"/>
      <c r="I6" s="2249"/>
      <c r="J6" s="557"/>
      <c r="AF6" s="1632">
        <v>32</v>
      </c>
    </row>
    <row customHeight="1" ht="25.2">
      <c r="E7" s="2250" t="str">
        <f>IF(org=0,"Не определено",org)</f>
        <v>Троицкая ГРЭС филиал ПАО "ОГК-2"</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116</v>
      </c>
      <c r="AF9" s="1637">
        <v>1</v>
      </c>
    </row>
    <row customHeight="1" ht="11.549999999999999">
      <c r="E10" s="712"/>
      <c r="F10" s="2368" t="s">
        <v>104</v>
      </c>
      <c r="G10" s="2369"/>
      <c r="H10" s="1660" t="str">
        <f>IF(H9="","",INDEX(DIFFERENTIATION_UNMERGE_VD,MATCH(H9,DIFFERENTIATION_ID_DIFF,0)))</f>
        <v/>
      </c>
      <c r="I10" s="1660" t="str">
        <f>IF(I9="","",INDEX(DIFFERENTIATION_UNMERGE_VD,MATCH(I9,DIFFERENTIATION_ID_DIFF,0)))</f>
        <v>Холодное водоснабжение. Питьевая вода</v>
      </c>
      <c r="J10" s="2128"/>
      <c r="AF10" s="1632">
        <v>11</v>
      </c>
    </row>
    <row customHeight="1" ht="11.549999999999999">
      <c r="E11" s="712"/>
      <c r="F11" s="2368" t="s">
        <v>562</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563</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298</v>
      </c>
      <c r="F13" s="2371"/>
      <c r="G13" s="2371"/>
      <c r="H13" s="1657"/>
      <c r="I13" s="1657"/>
      <c r="J13" s="2128"/>
      <c r="AF13" s="1632">
        <v>11</v>
      </c>
    </row>
    <row customHeight="1" ht="24">
      <c r="E14" s="1658" t="s">
        <v>87</v>
      </c>
      <c r="F14" s="1661" t="s">
        <v>300</v>
      </c>
      <c r="G14" s="1661" t="s">
        <v>564</v>
      </c>
      <c r="H14" s="1661" t="s">
        <v>301</v>
      </c>
      <c r="I14" s="1661" t="s">
        <v>301</v>
      </c>
      <c r="J14" s="2128"/>
      <c r="AF14" s="1632">
        <v>23</v>
      </c>
    </row>
    <row customHeight="1" ht="19.95">
      <c r="D15" s="1639"/>
      <c r="E15" s="1631" t="s">
        <v>108</v>
      </c>
      <c r="F15" s="708" t="s">
        <v>774</v>
      </c>
      <c r="G15" s="1658" t="s">
        <v>550</v>
      </c>
      <c r="H15" s="558"/>
      <c r="I15" s="558"/>
      <c r="J15" s="290" t="s">
        <v>775</v>
      </c>
      <c r="K15" s="544" t="s">
        <v>628</v>
      </c>
      <c r="AF15" s="1632">
        <v>19</v>
      </c>
    </row>
    <row customHeight="1" ht="24">
      <c r="D16" s="1639"/>
      <c r="E16" s="1631" t="s">
        <v>109</v>
      </c>
      <c r="F16" s="1666" t="s">
        <v>776</v>
      </c>
      <c r="G16" s="1658" t="s">
        <v>550</v>
      </c>
      <c r="H16" s="559">
        <f>SUM(H17,H20:H27)</f>
        <v>0</v>
      </c>
      <c r="I16" s="559">
        <f>SUM(I17,I20:I27)</f>
        <v>0</v>
      </c>
      <c r="J16" s="290" t="s">
        <v>777</v>
      </c>
      <c r="K16" s="544" t="s">
        <v>628</v>
      </c>
      <c r="AF16" s="1632">
        <v>23</v>
      </c>
    </row>
    <row customHeight="1" ht="35.699999999999996">
      <c r="D17" s="1639"/>
      <c r="E17" s="1665" t="s">
        <v>707</v>
      </c>
      <c r="F17" s="1668" t="s">
        <v>778</v>
      </c>
      <c r="G17" s="1655" t="s">
        <v>550</v>
      </c>
      <c r="H17" s="558"/>
      <c r="I17" s="558"/>
      <c r="J17" s="290" t="s">
        <v>779</v>
      </c>
      <c r="K17" s="544"/>
      <c r="AF17" s="1632">
        <v>34</v>
      </c>
    </row>
    <row customHeight="1" ht="19.95">
      <c r="D18" s="1639"/>
      <c r="E18" s="1665" t="s">
        <v>710</v>
      </c>
      <c r="F18" s="1669" t="s">
        <v>780</v>
      </c>
      <c r="G18" s="1655" t="s">
        <v>550</v>
      </c>
      <c r="H18" s="558"/>
      <c r="I18" s="558"/>
      <c r="J18" s="290"/>
      <c r="K18" s="544"/>
      <c r="AF18" s="1632">
        <v>19</v>
      </c>
    </row>
    <row customHeight="1" ht="24">
      <c r="D19" s="1639"/>
      <c r="E19" s="1665" t="s">
        <v>713</v>
      </c>
      <c r="F19" s="1669" t="s">
        <v>781</v>
      </c>
      <c r="G19" s="1655" t="s">
        <v>550</v>
      </c>
      <c r="H19" s="558"/>
      <c r="I19" s="558"/>
      <c r="J19" s="290"/>
      <c r="K19" s="544"/>
      <c r="AF19" s="1632">
        <v>23</v>
      </c>
    </row>
    <row customHeight="1" ht="35.699999999999996">
      <c r="D20" s="1639"/>
      <c r="E20" s="1665" t="s">
        <v>305</v>
      </c>
      <c r="F20" s="1668" t="s">
        <v>782</v>
      </c>
      <c r="G20" s="1655" t="s">
        <v>550</v>
      </c>
      <c r="H20" s="558"/>
      <c r="I20" s="558"/>
      <c r="J20" s="290"/>
      <c r="K20" s="544"/>
      <c r="AF20" s="1632">
        <v>34</v>
      </c>
    </row>
    <row customHeight="1" ht="48.29999999999999">
      <c r="D21" s="1639"/>
      <c r="E21" s="1665" t="s">
        <v>308</v>
      </c>
      <c r="F21" s="1668" t="s">
        <v>783</v>
      </c>
      <c r="G21" s="1655" t="s">
        <v>550</v>
      </c>
      <c r="H21" s="558"/>
      <c r="I21" s="558"/>
      <c r="J21" s="290"/>
      <c r="K21" s="544"/>
      <c r="AF21" s="1632">
        <v>46</v>
      </c>
    </row>
    <row customHeight="1" ht="60">
      <c r="D22" s="1639"/>
      <c r="E22" s="1665" t="s">
        <v>727</v>
      </c>
      <c r="F22" s="1668" t="s">
        <v>784</v>
      </c>
      <c r="G22" s="1655" t="s">
        <v>550</v>
      </c>
      <c r="H22" s="558"/>
      <c r="I22" s="558"/>
      <c r="J22" s="290"/>
      <c r="K22" s="544"/>
      <c r="AF22" s="1632">
        <v>57</v>
      </c>
    </row>
    <row customHeight="1" ht="35.699999999999996">
      <c r="D23" s="1639"/>
      <c r="E23" s="1665" t="s">
        <v>734</v>
      </c>
      <c r="F23" s="1668" t="s">
        <v>785</v>
      </c>
      <c r="G23" s="1655" t="s">
        <v>550</v>
      </c>
      <c r="H23" s="558"/>
      <c r="I23" s="558"/>
      <c r="J23" s="290"/>
      <c r="K23" s="544"/>
      <c r="AF23" s="1632">
        <v>34</v>
      </c>
    </row>
    <row customHeight="1" ht="35.699999999999996">
      <c r="D24" s="1639"/>
      <c r="E24" s="1665" t="s">
        <v>736</v>
      </c>
      <c r="F24" s="1668" t="s">
        <v>786</v>
      </c>
      <c r="G24" s="1655" t="s">
        <v>550</v>
      </c>
      <c r="H24" s="558"/>
      <c r="I24" s="558"/>
      <c r="J24" s="290"/>
      <c r="K24" s="544"/>
      <c r="AF24" s="1632">
        <v>34</v>
      </c>
    </row>
    <row customHeight="1" ht="24">
      <c r="D25" s="1639"/>
      <c r="E25" s="1665" t="s">
        <v>738</v>
      </c>
      <c r="F25" s="1668" t="s">
        <v>787</v>
      </c>
      <c r="G25" s="1655" t="s">
        <v>550</v>
      </c>
      <c r="H25" s="558"/>
      <c r="I25" s="558"/>
      <c r="J25" s="290"/>
      <c r="K25" s="544"/>
      <c r="AF25" s="1632">
        <v>23</v>
      </c>
    </row>
    <row customHeight="1" ht="76.5">
      <c r="D26" s="1639"/>
      <c r="E26" s="1665" t="s">
        <v>740</v>
      </c>
      <c r="F26" s="1668" t="s">
        <v>788</v>
      </c>
      <c r="G26" s="1655" t="s">
        <v>550</v>
      </c>
      <c r="H26" s="558"/>
      <c r="I26" s="558"/>
      <c r="J26" s="290"/>
      <c r="K26" s="544"/>
      <c r="AF26" s="1632">
        <v>73</v>
      </c>
    </row>
    <row s="1367" customFormat="1" customHeight="1" ht="35.699999999999996">
      <c r="A27" s="988"/>
      <c r="C27" s="1637"/>
      <c r="D27" s="1639"/>
      <c r="E27" s="1630" t="s">
        <v>744</v>
      </c>
      <c r="F27" s="1629" t="s">
        <v>789</v>
      </c>
      <c r="G27" s="1656" t="s">
        <v>550</v>
      </c>
      <c r="H27" s="580">
        <f>SUM(H28:H29)</f>
        <v>0</v>
      </c>
      <c r="I27" s="580">
        <f>SUM(I28:I29)</f>
        <v>0</v>
      </c>
      <c r="J27" s="290" t="s">
        <v>742</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575</v>
      </c>
      <c r="G29" s="573"/>
      <c r="H29" s="574"/>
      <c r="I29" s="574"/>
      <c r="J29" s="302" t="s">
        <v>743</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790</v>
      </c>
      <c r="G30" s="1655" t="s">
        <v>550</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90</v>
      </c>
      <c r="F31" s="1662" t="s">
        <v>791</v>
      </c>
      <c r="G31" s="1655" t="s">
        <v>550</v>
      </c>
      <c r="H31" s="558"/>
      <c r="I31" s="558"/>
      <c r="J31" s="290" t="s">
        <v>792</v>
      </c>
      <c r="K31" s="544"/>
      <c r="L31" s="1637"/>
      <c r="M31" s="1637"/>
      <c r="R31" s="1637"/>
      <c r="U31" s="545"/>
      <c r="AA31" s="1633"/>
      <c r="AB31" s="1633"/>
      <c r="AC31" s="1633"/>
      <c r="AD31" s="1633"/>
      <c r="AE31" s="1633"/>
      <c r="AF31" s="1161">
        <v>34</v>
      </c>
    </row>
    <row s="1367" customFormat="1" customHeight="1" ht="24">
      <c r="A32" s="988"/>
      <c r="C32" s="1637"/>
      <c r="D32" s="1639"/>
      <c r="E32" s="1665" t="s">
        <v>752</v>
      </c>
      <c r="F32" s="691" t="s">
        <v>756</v>
      </c>
      <c r="G32" s="1655" t="s">
        <v>550</v>
      </c>
      <c r="H32" s="558"/>
      <c r="I32" s="558"/>
      <c r="J32" s="290" t="s">
        <v>793</v>
      </c>
      <c r="K32" s="544"/>
      <c r="L32" s="1637"/>
      <c r="M32" s="1637"/>
      <c r="R32" s="1637"/>
      <c r="U32" s="545"/>
      <c r="AA32" s="1633"/>
      <c r="AB32" s="1633"/>
      <c r="AC32" s="1633"/>
      <c r="AD32" s="1633"/>
      <c r="AE32" s="1633"/>
      <c r="AF32" s="1161">
        <v>23</v>
      </c>
    </row>
    <row s="1367" customFormat="1" customHeight="1" ht="24">
      <c r="A33" s="988"/>
      <c r="C33" s="1637"/>
      <c r="D33" s="1639"/>
      <c r="E33" s="1665" t="s">
        <v>794</v>
      </c>
      <c r="F33" s="691" t="s">
        <v>795</v>
      </c>
      <c r="G33" s="1655" t="s">
        <v>550</v>
      </c>
      <c r="H33" s="558"/>
      <c r="I33" s="558"/>
      <c r="J33" s="290" t="s">
        <v>796</v>
      </c>
      <c r="K33" s="544"/>
      <c r="L33" s="1637"/>
      <c r="M33" s="1637"/>
      <c r="R33" s="1637"/>
      <c r="U33" s="545"/>
      <c r="AA33" s="1633"/>
      <c r="AB33" s="1633"/>
      <c r="AC33" s="1633"/>
      <c r="AD33" s="1633"/>
      <c r="AE33" s="1633"/>
      <c r="AF33" s="1161">
        <v>23</v>
      </c>
    </row>
    <row s="1367" customFormat="1" customHeight="1" ht="24">
      <c r="A34" s="988"/>
      <c r="C34" s="1637"/>
      <c r="D34" s="1639"/>
      <c r="E34" s="1665" t="s">
        <v>797</v>
      </c>
      <c r="F34" s="691" t="s">
        <v>762</v>
      </c>
      <c r="G34" s="1655" t="s">
        <v>550</v>
      </c>
      <c r="H34" s="558"/>
      <c r="I34" s="558"/>
      <c r="J34" s="290" t="s">
        <v>798</v>
      </c>
      <c r="K34" s="544"/>
      <c r="L34" s="1637"/>
      <c r="M34" s="1637"/>
      <c r="R34" s="1637"/>
      <c r="U34" s="545"/>
      <c r="AA34" s="1633"/>
      <c r="AB34" s="1633"/>
      <c r="AC34" s="1633"/>
      <c r="AD34" s="1633"/>
      <c r="AE34" s="1633"/>
      <c r="AF34" s="1161">
        <v>23</v>
      </c>
    </row>
    <row s="1367" customFormat="1" customHeight="1" ht="35.699999999999996">
      <c r="A35" s="988"/>
      <c r="C35" s="1637" t="s">
        <v>586</v>
      </c>
      <c r="D35" s="1639"/>
      <c r="E35" s="1665" t="s">
        <v>110</v>
      </c>
      <c r="F35" s="1662" t="s">
        <v>627</v>
      </c>
      <c r="G35" s="1658" t="s">
        <v>304</v>
      </c>
      <c r="H35" s="402"/>
      <c r="I35" s="402"/>
      <c r="J35" s="290" t="s">
        <v>799</v>
      </c>
      <c r="K35" s="544"/>
      <c r="L35" s="1637"/>
      <c r="M35" s="1637"/>
      <c r="R35" s="1637"/>
      <c r="U35" s="545"/>
      <c r="AA35" s="1633"/>
      <c r="AB35" s="1633"/>
      <c r="AC35" s="1633"/>
      <c r="AD35" s="1633"/>
      <c r="AE35" s="1633"/>
      <c r="AF35" s="1161">
        <v>34</v>
      </c>
    </row>
    <row s="1367" customFormat="1" customHeight="1" ht="35.699999999999996">
      <c r="A36" s="988"/>
      <c r="C36" s="1637"/>
      <c r="D36" s="1639"/>
      <c r="E36" s="1665" t="s">
        <v>91</v>
      </c>
      <c r="F36" s="1662" t="s">
        <v>800</v>
      </c>
      <c r="G36" s="1655" t="s">
        <v>767</v>
      </c>
      <c r="H36" s="546"/>
      <c r="I36" s="546"/>
      <c r="J36" s="290" t="s">
        <v>768</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801</v>
      </c>
      <c r="G37" s="1655" t="s">
        <v>770</v>
      </c>
      <c r="H37" s="546"/>
      <c r="I37" s="546"/>
      <c r="J37" s="290" t="s">
        <v>771</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802</v>
      </c>
      <c r="F39" s="2286" t="s">
        <v>803</v>
      </c>
      <c r="G39" s="2286"/>
      <c r="H39" s="370"/>
      <c r="I39" s="370"/>
      <c r="J39" s="370"/>
      <c r="AF39" s="1632">
        <v>26</v>
      </c>
    </row>
    <row s="1642" customFormat="1" customHeight="1" ht="39.75">
      <c r="A40" s="988"/>
      <c r="B40" s="1637"/>
      <c r="C40" s="1637"/>
      <c r="D40" s="352"/>
      <c r="F40" s="2286" t="s">
        <v>804</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E69E2F-1FD6-90F3-CFD4-0.FD6B3A46}"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Троицкая ГРЭС филиал ПАО "ОГК-2"</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116</v>
      </c>
      <c r="J6" s="1023"/>
      <c r="X6" s="506">
        <v>1</v>
      </c>
    </row>
    <row customHeight="1" ht="11.549999999999999">
      <c r="D7" s="712"/>
      <c r="E7" s="2368" t="s">
        <v>104</v>
      </c>
      <c r="F7" s="2369"/>
      <c r="G7" s="2394" t="str">
        <f>IF(G6="","",INDEX(DIFFERENTIATION_UNMERGE_VD,MATCH(G6,DIFFERENTIATION_ID_DIFF,0)))</f>
        <v/>
      </c>
      <c r="H7" s="2395"/>
      <c r="I7" s="2394" t="str">
        <f>IF(I6="","",INDEX(DIFFERENTIATION_UNMERGE_VD,MATCH(I6,DIFFERENTIATION_ID_DIFF,0)))</f>
        <v>Холодное водоснабжение. Питьевая вода</v>
      </c>
      <c r="J7" s="2395"/>
      <c r="K7" s="2176"/>
      <c r="L7" s="510"/>
      <c r="X7" s="506">
        <v>11</v>
      </c>
    </row>
    <row customHeight="1" ht="11.549999999999999">
      <c r="A8" s="705"/>
      <c r="D8" s="712"/>
      <c r="E8" s="2368" t="s">
        <v>562</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563</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298</v>
      </c>
      <c r="E10" s="2103"/>
      <c r="F10" s="2103"/>
      <c r="G10" s="2103"/>
      <c r="H10" s="2103"/>
      <c r="I10" s="2103"/>
      <c r="J10" s="2104"/>
      <c r="K10" s="2200"/>
      <c r="L10" s="510"/>
      <c r="X10" s="759">
        <v>11</v>
      </c>
    </row>
    <row s="1636" customFormat="1" customHeight="1" ht="24">
      <c r="A11" s="2386"/>
      <c r="B11" s="2386"/>
      <c r="C11" s="658"/>
      <c r="D11" s="704" t="s">
        <v>87</v>
      </c>
      <c r="E11" s="706" t="s">
        <v>805</v>
      </c>
      <c r="F11" s="706" t="s">
        <v>564</v>
      </c>
      <c r="G11" s="466" t="s">
        <v>301</v>
      </c>
      <c r="H11" s="466" t="s">
        <v>388</v>
      </c>
      <c r="I11" s="808" t="s">
        <v>301</v>
      </c>
      <c r="J11" s="809" t="s">
        <v>388</v>
      </c>
      <c r="K11" s="2233"/>
      <c r="L11" s="659"/>
      <c r="X11" s="510">
        <v>23</v>
      </c>
    </row>
    <row s="1643" customFormat="1" customHeight="1" ht="10.5">
      <c r="A12" s="953"/>
      <c r="D12" s="1026" t="s">
        <v>108</v>
      </c>
      <c r="E12" s="1026" t="s">
        <v>109</v>
      </c>
      <c r="F12" s="1026" t="s">
        <v>89</v>
      </c>
      <c r="G12" s="1027" t="str">
        <f>G1&amp;".1"</f>
        <v>4.1</v>
      </c>
      <c r="H12" s="1027" t="str">
        <f>G1&amp;".2"</f>
        <v>4.2</v>
      </c>
      <c r="I12" s="1027" t="str">
        <f>I1&amp;".1"</f>
        <v>4.1</v>
      </c>
      <c r="J12" s="1027" t="str">
        <f>I1&amp;".2"</f>
        <v>4.2</v>
      </c>
      <c r="K12" s="1027"/>
      <c r="X12" s="512">
        <v>10</v>
      </c>
    </row>
    <row customHeight="1" ht="22.5" hidden="1">
      <c r="A13" s="2393" t="s">
        <v>806</v>
      </c>
      <c r="D13" s="954" t="s">
        <v>108</v>
      </c>
      <c r="E13" s="280" t="s">
        <v>807</v>
      </c>
      <c r="F13" s="661" t="s">
        <v>808</v>
      </c>
      <c r="G13" s="558"/>
      <c r="H13" s="662"/>
      <c r="I13" s="558"/>
      <c r="J13" s="662"/>
      <c r="K13" s="290" t="s">
        <v>809</v>
      </c>
      <c r="L13" s="721"/>
      <c r="X13" s="506">
        <v>0</v>
      </c>
    </row>
    <row customHeight="1" ht="22.5" hidden="1">
      <c r="A14" s="2393"/>
      <c r="D14" s="540" t="s">
        <v>109</v>
      </c>
      <c r="E14" s="280" t="s">
        <v>810</v>
      </c>
      <c r="F14" s="661" t="s">
        <v>811</v>
      </c>
      <c r="G14" s="558"/>
      <c r="H14" s="663"/>
      <c r="I14" s="558"/>
      <c r="J14" s="663"/>
      <c r="K14" s="290" t="s">
        <v>812</v>
      </c>
      <c r="L14" s="721"/>
      <c r="X14" s="506">
        <v>0</v>
      </c>
    </row>
    <row s="1636" customFormat="1" customHeight="1" ht="78.75" hidden="1">
      <c r="A15" s="2393"/>
      <c r="B15" s="512"/>
      <c r="D15" s="954" t="s">
        <v>89</v>
      </c>
      <c r="E15" s="708" t="s">
        <v>813</v>
      </c>
      <c r="F15" s="951" t="s">
        <v>304</v>
      </c>
      <c r="G15" s="951" t="s">
        <v>304</v>
      </c>
      <c r="H15" s="107"/>
      <c r="I15" s="951" t="s">
        <v>304</v>
      </c>
      <c r="J15" s="107"/>
      <c r="K15" s="290" t="s">
        <v>814</v>
      </c>
      <c r="L15" s="721"/>
      <c r="X15" s="759">
        <v>0</v>
      </c>
    </row>
    <row s="1636" customFormat="1" customHeight="1" ht="22.5" hidden="1">
      <c r="A16" s="2393"/>
      <c r="B16" s="512"/>
      <c r="D16" s="954" t="s">
        <v>322</v>
      </c>
      <c r="E16" s="955" t="s">
        <v>815</v>
      </c>
      <c r="F16" s="951" t="s">
        <v>816</v>
      </c>
      <c r="G16" s="818"/>
      <c r="H16" s="107"/>
      <c r="I16" s="818"/>
      <c r="J16" s="107"/>
      <c r="K16" s="290"/>
      <c r="L16" s="721"/>
      <c r="X16" s="759">
        <v>0</v>
      </c>
    </row>
    <row s="1636" customFormat="1" customHeight="1" ht="22.5" hidden="1">
      <c r="A17" s="2393"/>
      <c r="B17" s="512"/>
      <c r="D17" s="954" t="s">
        <v>330</v>
      </c>
      <c r="E17" s="955" t="s">
        <v>817</v>
      </c>
      <c r="F17" s="951" t="s">
        <v>818</v>
      </c>
      <c r="G17" s="818"/>
      <c r="H17" s="107"/>
      <c r="I17" s="818"/>
      <c r="J17" s="107"/>
      <c r="K17" s="290"/>
      <c r="L17" s="721"/>
      <c r="X17" s="759">
        <v>0</v>
      </c>
    </row>
    <row s="1636" customFormat="1" customHeight="1" ht="33.75" hidden="1">
      <c r="A18" s="2393"/>
      <c r="B18" s="512"/>
      <c r="D18" s="954" t="s">
        <v>332</v>
      </c>
      <c r="E18" s="955" t="s">
        <v>819</v>
      </c>
      <c r="F18" s="951" t="s">
        <v>569</v>
      </c>
      <c r="G18" s="681"/>
      <c r="H18" s="107"/>
      <c r="I18" s="681"/>
      <c r="J18" s="107"/>
      <c r="K18" s="290"/>
      <c r="L18" s="721"/>
      <c r="X18" s="759">
        <v>0</v>
      </c>
    </row>
    <row customHeight="1" ht="101.25" hidden="1">
      <c r="A19" s="2393"/>
      <c r="D19" s="954" t="s">
        <v>90</v>
      </c>
      <c r="E19" s="280" t="s">
        <v>820</v>
      </c>
      <c r="F19" s="661" t="s">
        <v>544</v>
      </c>
      <c r="G19" s="664"/>
      <c r="H19" s="663"/>
      <c r="I19" s="956"/>
      <c r="J19" s="663"/>
      <c r="K19" s="290" t="s">
        <v>821</v>
      </c>
      <c r="L19" s="721"/>
      <c r="X19" s="506">
        <v>0</v>
      </c>
    </row>
    <row s="1636" customFormat="1" customHeight="1" ht="18.75" hidden="1">
      <c r="A20" s="2393"/>
      <c r="C20" s="957"/>
      <c r="D20" s="954" t="s">
        <v>752</v>
      </c>
      <c r="E20" s="955" t="s">
        <v>822</v>
      </c>
      <c r="F20" s="951" t="s">
        <v>304</v>
      </c>
      <c r="G20" s="951" t="s">
        <v>304</v>
      </c>
      <c r="H20" s="950" t="s">
        <v>304</v>
      </c>
      <c r="I20" s="951" t="s">
        <v>304</v>
      </c>
      <c r="J20" s="950" t="s">
        <v>304</v>
      </c>
      <c r="K20" s="949"/>
      <c r="L20" s="721"/>
      <c r="W20" s="676"/>
      <c r="X20" s="759">
        <v>0</v>
      </c>
    </row>
    <row s="1636" customFormat="1" customHeight="1" ht="33.75" hidden="1">
      <c r="A21" s="2393"/>
      <c r="C21" s="957"/>
      <c r="D21" s="954" t="s">
        <v>755</v>
      </c>
      <c r="E21" s="577" t="s">
        <v>823</v>
      </c>
      <c r="F21" s="951" t="s">
        <v>824</v>
      </c>
      <c r="G21" s="681"/>
      <c r="H21" s="107"/>
      <c r="I21" s="681"/>
      <c r="J21" s="107"/>
      <c r="K21" s="949"/>
      <c r="L21" s="721"/>
      <c r="W21" s="676"/>
      <c r="X21" s="759">
        <v>0</v>
      </c>
    </row>
    <row s="1636" customFormat="1" customHeight="1" ht="33.75" hidden="1">
      <c r="A22" s="2393"/>
      <c r="C22" s="957"/>
      <c r="D22" s="954" t="s">
        <v>758</v>
      </c>
      <c r="E22" s="577" t="s">
        <v>825</v>
      </c>
      <c r="F22" s="951" t="s">
        <v>826</v>
      </c>
      <c r="G22" s="681"/>
      <c r="H22" s="107"/>
      <c r="I22" s="681"/>
      <c r="J22" s="107"/>
      <c r="K22" s="949"/>
      <c r="L22" s="721"/>
      <c r="W22" s="676"/>
      <c r="X22" s="759">
        <v>0</v>
      </c>
    </row>
    <row s="1636" customFormat="1" customHeight="1" ht="22.5" hidden="1">
      <c r="A23" s="2393"/>
      <c r="C23" s="957"/>
      <c r="D23" s="954" t="s">
        <v>794</v>
      </c>
      <c r="E23" s="955" t="s">
        <v>827</v>
      </c>
      <c r="F23" s="951" t="s">
        <v>304</v>
      </c>
      <c r="G23" s="951" t="s">
        <v>304</v>
      </c>
      <c r="H23" s="950" t="s">
        <v>304</v>
      </c>
      <c r="I23" s="951" t="s">
        <v>304</v>
      </c>
      <c r="J23" s="950" t="s">
        <v>304</v>
      </c>
      <c r="K23" s="949"/>
      <c r="L23" s="721"/>
      <c r="W23" s="676"/>
      <c r="X23" s="759">
        <v>0</v>
      </c>
    </row>
    <row s="1636" customFormat="1" customHeight="1" ht="22.5" hidden="1">
      <c r="A24" s="2393"/>
      <c r="C24" s="957"/>
      <c r="D24" s="954" t="s">
        <v>828</v>
      </c>
      <c r="E24" s="577" t="s">
        <v>829</v>
      </c>
      <c r="F24" s="951" t="s">
        <v>830</v>
      </c>
      <c r="G24" s="681"/>
      <c r="H24" s="687"/>
      <c r="I24" s="681"/>
      <c r="J24" s="687"/>
      <c r="K24" s="949"/>
      <c r="L24" s="721"/>
      <c r="W24" s="676"/>
      <c r="X24" s="759">
        <v>0</v>
      </c>
    </row>
    <row s="1636" customFormat="1" customHeight="1" ht="22.5" hidden="1">
      <c r="A25" s="2393"/>
      <c r="C25" s="957"/>
      <c r="D25" s="954" t="s">
        <v>831</v>
      </c>
      <c r="E25" s="577" t="s">
        <v>832</v>
      </c>
      <c r="F25" s="951" t="s">
        <v>304</v>
      </c>
      <c r="G25" s="951" t="s">
        <v>304</v>
      </c>
      <c r="H25" s="950" t="s">
        <v>304</v>
      </c>
      <c r="I25" s="951" t="s">
        <v>304</v>
      </c>
      <c r="J25" s="950" t="s">
        <v>304</v>
      </c>
      <c r="K25" s="949"/>
      <c r="L25" s="721"/>
      <c r="W25" s="676"/>
      <c r="X25" s="759">
        <v>0</v>
      </c>
    </row>
    <row s="1636" customFormat="1" customHeight="1" ht="18.75" hidden="1">
      <c r="A26" s="2393"/>
      <c r="C26" s="957"/>
      <c r="D26" s="954" t="s">
        <v>833</v>
      </c>
      <c r="E26" s="554" t="s">
        <v>834</v>
      </c>
      <c r="F26" s="951" t="s">
        <v>835</v>
      </c>
      <c r="G26" s="681"/>
      <c r="H26" s="687"/>
      <c r="I26" s="681"/>
      <c r="J26" s="687"/>
      <c r="K26" s="949"/>
      <c r="L26" s="721"/>
      <c r="W26" s="676"/>
      <c r="X26" s="759">
        <v>0</v>
      </c>
    </row>
    <row s="1636" customFormat="1" customHeight="1" ht="18.75" hidden="1">
      <c r="A27" s="2393"/>
      <c r="C27" s="957"/>
      <c r="D27" s="954" t="s">
        <v>836</v>
      </c>
      <c r="E27" s="554" t="s">
        <v>837</v>
      </c>
      <c r="F27" s="951" t="s">
        <v>838</v>
      </c>
      <c r="G27" s="681"/>
      <c r="H27" s="687"/>
      <c r="I27" s="681"/>
      <c r="J27" s="687"/>
      <c r="K27" s="949"/>
      <c r="L27" s="721"/>
      <c r="W27" s="676"/>
      <c r="X27" s="759">
        <v>0</v>
      </c>
    </row>
    <row s="1636" customFormat="1" customHeight="1" ht="18.75" hidden="1">
      <c r="A28" s="2393"/>
      <c r="C28" s="957"/>
      <c r="D28" s="954" t="s">
        <v>839</v>
      </c>
      <c r="E28" s="577" t="s">
        <v>840</v>
      </c>
      <c r="F28" s="951" t="s">
        <v>304</v>
      </c>
      <c r="G28" s="951" t="s">
        <v>304</v>
      </c>
      <c r="H28" s="950" t="s">
        <v>304</v>
      </c>
      <c r="I28" s="951" t="s">
        <v>304</v>
      </c>
      <c r="J28" s="950" t="s">
        <v>304</v>
      </c>
      <c r="K28" s="949"/>
      <c r="L28" s="721"/>
      <c r="W28" s="676"/>
      <c r="X28" s="759">
        <v>0</v>
      </c>
    </row>
    <row s="1636" customFormat="1" customHeight="1" ht="18.75" hidden="1">
      <c r="A29" s="2393"/>
      <c r="C29" s="957"/>
      <c r="D29" s="954" t="s">
        <v>841</v>
      </c>
      <c r="E29" s="554" t="s">
        <v>834</v>
      </c>
      <c r="F29" s="951" t="s">
        <v>842</v>
      </c>
      <c r="G29" s="681"/>
      <c r="H29" s="687"/>
      <c r="I29" s="681"/>
      <c r="J29" s="687"/>
      <c r="K29" s="949"/>
      <c r="L29" s="721"/>
      <c r="W29" s="676"/>
      <c r="X29" s="759">
        <v>0</v>
      </c>
    </row>
    <row s="1636" customFormat="1" customHeight="1" ht="18.75" hidden="1">
      <c r="A30" s="2393"/>
      <c r="C30" s="957"/>
      <c r="D30" s="954" t="s">
        <v>843</v>
      </c>
      <c r="E30" s="554" t="s">
        <v>844</v>
      </c>
      <c r="F30" s="951" t="s">
        <v>845</v>
      </c>
      <c r="G30" s="681"/>
      <c r="H30" s="687"/>
      <c r="I30" s="681"/>
      <c r="J30" s="687"/>
      <c r="K30" s="949"/>
      <c r="L30" s="721"/>
      <c r="W30" s="676"/>
      <c r="X30" s="759">
        <v>0</v>
      </c>
    </row>
    <row customHeight="1" ht="126.75" hidden="1">
      <c r="A31" s="2393"/>
      <c r="D31" s="954" t="s">
        <v>110</v>
      </c>
      <c r="E31" s="280" t="s">
        <v>846</v>
      </c>
      <c r="F31" s="661" t="s">
        <v>556</v>
      </c>
      <c r="G31" s="558"/>
      <c r="H31" s="663"/>
      <c r="I31" s="558"/>
      <c r="J31" s="663"/>
      <c r="K31" s="290" t="s">
        <v>847</v>
      </c>
      <c r="L31" s="721"/>
      <c r="X31" s="506">
        <v>0</v>
      </c>
    </row>
    <row customHeight="1" ht="56.25" hidden="1">
      <c r="A32" s="2393"/>
      <c r="D32" s="954" t="s">
        <v>91</v>
      </c>
      <c r="E32" s="280" t="s">
        <v>848</v>
      </c>
      <c r="F32" s="540" t="s">
        <v>818</v>
      </c>
      <c r="G32" s="558"/>
      <c r="H32" s="663"/>
      <c r="I32" s="558"/>
      <c r="J32" s="663"/>
      <c r="K32" s="290" t="s">
        <v>849</v>
      </c>
      <c r="L32" s="721"/>
      <c r="X32" s="506">
        <v>0</v>
      </c>
    </row>
    <row customHeight="1" ht="11.25" hidden="1">
      <c r="A33" s="2393"/>
      <c r="E33" s="665"/>
      <c r="F33" s="182"/>
      <c r="G33" s="182"/>
      <c r="H33" s="182"/>
      <c r="I33" s="182"/>
      <c r="J33" s="182"/>
      <c r="K33" s="182"/>
      <c r="X33" s="506">
        <v>0</v>
      </c>
    </row>
    <row customHeight="1" ht="12.75" hidden="1">
      <c r="A34" s="2393"/>
      <c r="D34" s="66">
        <v>1</v>
      </c>
      <c r="E34" s="336" t="s">
        <v>850</v>
      </c>
      <c r="X34" s="506">
        <v>0</v>
      </c>
    </row>
    <row customHeight="1" ht="11.25" hidden="1">
      <c r="A35" s="2393"/>
      <c r="D35" s="370"/>
      <c r="E35" s="336" t="s">
        <v>851</v>
      </c>
      <c r="X35" s="506">
        <v>0</v>
      </c>
    </row>
    <row s="1636" customFormat="1" customHeight="1" ht="11.549999999999999">
      <c r="A36" s="1034"/>
      <c r="B36" s="519"/>
      <c r="D36" s="1035"/>
      <c r="E36" s="1036"/>
      <c r="X36" s="510">
        <v>11</v>
      </c>
    </row>
    <row s="1636" customFormat="1" customHeight="1" ht="22.5">
      <c r="A37" s="2393" t="s">
        <v>852</v>
      </c>
      <c r="B37" s="512"/>
      <c r="D37" s="954">
        <v>1</v>
      </c>
      <c r="E37" s="708" t="s">
        <v>853</v>
      </c>
      <c r="F37" s="661" t="s">
        <v>808</v>
      </c>
      <c r="G37" s="558"/>
      <c r="H37" s="520"/>
      <c r="I37" s="558"/>
      <c r="J37" s="520"/>
      <c r="K37" s="290" t="s">
        <v>854</v>
      </c>
      <c r="X37" s="759">
        <v>0</v>
      </c>
    </row>
    <row s="1636" customFormat="1" customHeight="1" ht="22.5">
      <c r="A38" s="2393"/>
      <c r="B38" s="512"/>
      <c r="D38" s="670" t="s">
        <v>109</v>
      </c>
      <c r="E38" s="1033" t="s">
        <v>855</v>
      </c>
      <c r="F38" s="1037" t="s">
        <v>544</v>
      </c>
      <c r="G38" s="1037" t="s">
        <v>544</v>
      </c>
      <c r="H38" s="1031"/>
      <c r="I38" s="1037" t="s">
        <v>544</v>
      </c>
      <c r="J38" s="1031"/>
      <c r="K38" s="1032"/>
      <c r="X38" s="759">
        <v>0</v>
      </c>
    </row>
    <row s="1636" customFormat="1" customHeight="1" ht="33.75">
      <c r="A39" s="2393"/>
      <c r="B39" s="512"/>
      <c r="D39" s="666" t="s">
        <v>710</v>
      </c>
      <c r="E39" s="724" t="s">
        <v>856</v>
      </c>
      <c r="F39" s="661" t="s">
        <v>857</v>
      </c>
      <c r="G39" s="669"/>
      <c r="H39" s="1024"/>
      <c r="I39" s="669"/>
      <c r="J39" s="1024"/>
      <c r="K39" s="290" t="s">
        <v>858</v>
      </c>
      <c r="X39" s="759">
        <v>0</v>
      </c>
    </row>
    <row s="1636" customFormat="1" customHeight="1" ht="33.75">
      <c r="A40" s="2393"/>
      <c r="B40" s="512"/>
      <c r="D40" s="666" t="s">
        <v>713</v>
      </c>
      <c r="E40" s="724" t="s">
        <v>859</v>
      </c>
      <c r="F40" s="1028" t="s">
        <v>860</v>
      </c>
      <c r="G40" s="742"/>
      <c r="H40" s="1024"/>
      <c r="I40" s="742"/>
      <c r="J40" s="1024"/>
      <c r="K40" s="290" t="s">
        <v>861</v>
      </c>
      <c r="X40" s="759">
        <v>0</v>
      </c>
    </row>
    <row s="1636" customFormat="1" customHeight="1" ht="22.5">
      <c r="A41" s="2393"/>
      <c r="B41" s="512"/>
      <c r="D41" s="666" t="s">
        <v>89</v>
      </c>
      <c r="E41" s="723" t="s">
        <v>862</v>
      </c>
      <c r="F41" s="661" t="s">
        <v>544</v>
      </c>
      <c r="G41" s="661" t="s">
        <v>544</v>
      </c>
      <c r="H41" s="1025"/>
      <c r="I41" s="661" t="s">
        <v>544</v>
      </c>
      <c r="J41" s="1025"/>
      <c r="K41" s="303"/>
      <c r="X41" s="759">
        <v>0</v>
      </c>
    </row>
    <row s="1636" customFormat="1" customHeight="1" ht="45">
      <c r="A42" s="2393"/>
      <c r="B42" s="512"/>
      <c r="D42" s="666" t="s">
        <v>322</v>
      </c>
      <c r="E42" s="724" t="s">
        <v>863</v>
      </c>
      <c r="F42" s="661" t="s">
        <v>556</v>
      </c>
      <c r="G42" s="558"/>
      <c r="H42" s="1025"/>
      <c r="I42" s="558"/>
      <c r="J42" s="1025"/>
      <c r="K42" s="303" t="s">
        <v>864</v>
      </c>
      <c r="X42" s="759">
        <v>0</v>
      </c>
    </row>
    <row s="1636" customFormat="1" customHeight="1" ht="45">
      <c r="A43" s="2393"/>
      <c r="B43" s="512"/>
      <c r="D43" s="666" t="s">
        <v>330</v>
      </c>
      <c r="E43" s="668" t="s">
        <v>865</v>
      </c>
      <c r="F43" s="1029" t="s">
        <v>556</v>
      </c>
      <c r="G43" s="743"/>
      <c r="H43" s="1024"/>
      <c r="I43" s="743"/>
      <c r="J43" s="1024"/>
      <c r="K43" s="303" t="s">
        <v>866</v>
      </c>
      <c r="X43" s="759">
        <v>0</v>
      </c>
    </row>
    <row s="1636" customFormat="1" customHeight="1" ht="11.25">
      <c r="A44" s="2393"/>
      <c r="B44" s="512"/>
      <c r="D44" s="666" t="s">
        <v>90</v>
      </c>
      <c r="E44" s="667" t="s">
        <v>867</v>
      </c>
      <c r="F44" s="661" t="s">
        <v>857</v>
      </c>
      <c r="G44" s="669"/>
      <c r="H44" s="1024"/>
      <c r="I44" s="669"/>
      <c r="J44" s="1024"/>
      <c r="K44" s="290"/>
      <c r="X44" s="759">
        <v>0</v>
      </c>
    </row>
    <row s="1636" customFormat="1" customHeight="1" ht="11.25">
      <c r="A45" s="2393"/>
      <c r="B45" s="512"/>
      <c r="D45" s="666" t="s">
        <v>752</v>
      </c>
      <c r="E45" s="668" t="s">
        <v>868</v>
      </c>
      <c r="F45" s="661" t="s">
        <v>857</v>
      </c>
      <c r="G45" s="669"/>
      <c r="H45" s="1024"/>
      <c r="I45" s="669"/>
      <c r="J45" s="1024"/>
      <c r="K45" s="290"/>
      <c r="X45" s="759">
        <v>0</v>
      </c>
    </row>
    <row s="1636" customFormat="1" customHeight="1" ht="11.25">
      <c r="A46" s="2393"/>
      <c r="B46" s="512"/>
      <c r="D46" s="666" t="s">
        <v>794</v>
      </c>
      <c r="E46" s="668" t="s">
        <v>869</v>
      </c>
      <c r="F46" s="661" t="s">
        <v>857</v>
      </c>
      <c r="G46" s="669"/>
      <c r="H46" s="1024"/>
      <c r="I46" s="669"/>
      <c r="J46" s="1024"/>
      <c r="K46" s="290"/>
      <c r="X46" s="759">
        <v>0</v>
      </c>
    </row>
    <row s="1636" customFormat="1" customHeight="1" ht="11.25">
      <c r="A47" s="2393"/>
      <c r="B47" s="512"/>
      <c r="D47" s="666" t="s">
        <v>797</v>
      </c>
      <c r="E47" s="668" t="s">
        <v>870</v>
      </c>
      <c r="F47" s="661" t="s">
        <v>857</v>
      </c>
      <c r="G47" s="669"/>
      <c r="H47" s="1024"/>
      <c r="I47" s="669"/>
      <c r="J47" s="1024"/>
      <c r="K47" s="290"/>
      <c r="X47" s="759">
        <v>0</v>
      </c>
    </row>
    <row s="1636" customFormat="1" customHeight="1" ht="11.25">
      <c r="A48" s="2393"/>
      <c r="B48" s="512"/>
      <c r="D48" s="666" t="s">
        <v>871</v>
      </c>
      <c r="E48" s="672" t="s">
        <v>872</v>
      </c>
      <c r="F48" s="661" t="s">
        <v>857</v>
      </c>
      <c r="G48" s="669"/>
      <c r="H48" s="1024"/>
      <c r="I48" s="669"/>
      <c r="J48" s="1024"/>
      <c r="K48" s="290"/>
      <c r="X48" s="759">
        <v>0</v>
      </c>
    </row>
    <row s="1636" customFormat="1" customHeight="1" ht="11.25">
      <c r="A49" s="2393"/>
      <c r="B49" s="512"/>
      <c r="D49" s="666" t="s">
        <v>873</v>
      </c>
      <c r="E49" s="672" t="s">
        <v>874</v>
      </c>
      <c r="F49" s="661" t="s">
        <v>857</v>
      </c>
      <c r="G49" s="669"/>
      <c r="H49" s="1024"/>
      <c r="I49" s="669"/>
      <c r="J49" s="1024"/>
      <c r="K49" s="290"/>
      <c r="X49" s="759">
        <v>0</v>
      </c>
    </row>
    <row s="1636" customFormat="1" customHeight="1" ht="11.25">
      <c r="A50" s="2393"/>
      <c r="B50" s="512"/>
      <c r="D50" s="666" t="s">
        <v>875</v>
      </c>
      <c r="E50" s="668" t="s">
        <v>876</v>
      </c>
      <c r="F50" s="661" t="s">
        <v>857</v>
      </c>
      <c r="G50" s="669"/>
      <c r="H50" s="1024"/>
      <c r="I50" s="669"/>
      <c r="J50" s="1024"/>
      <c r="K50" s="290"/>
      <c r="X50" s="759">
        <v>0</v>
      </c>
    </row>
    <row s="1636" customFormat="1" customHeight="1" ht="11.25">
      <c r="A51" s="2393"/>
      <c r="B51" s="512"/>
      <c r="D51" s="666" t="s">
        <v>877</v>
      </c>
      <c r="E51" s="668" t="s">
        <v>878</v>
      </c>
      <c r="F51" s="661" t="s">
        <v>857</v>
      </c>
      <c r="G51" s="669"/>
      <c r="H51" s="1024"/>
      <c r="I51" s="669"/>
      <c r="J51" s="1024"/>
      <c r="K51" s="290"/>
      <c r="X51" s="759">
        <v>0</v>
      </c>
    </row>
    <row s="1636" customFormat="1" customHeight="1" ht="45">
      <c r="A52" s="2393"/>
      <c r="B52" s="512"/>
      <c r="D52" s="666" t="s">
        <v>110</v>
      </c>
      <c r="E52" s="667" t="s">
        <v>879</v>
      </c>
      <c r="F52" s="661" t="s">
        <v>857</v>
      </c>
      <c r="G52" s="669"/>
      <c r="H52" s="1024"/>
      <c r="I52" s="669"/>
      <c r="J52" s="1024"/>
      <c r="K52" s="290"/>
      <c r="X52" s="759">
        <v>0</v>
      </c>
    </row>
    <row s="1636" customFormat="1" customHeight="1" ht="11.25">
      <c r="A53" s="2393"/>
      <c r="B53" s="512"/>
      <c r="D53" s="666" t="s">
        <v>311</v>
      </c>
      <c r="E53" s="668" t="s">
        <v>868</v>
      </c>
      <c r="F53" s="661" t="s">
        <v>857</v>
      </c>
      <c r="G53" s="669"/>
      <c r="H53" s="1024"/>
      <c r="I53" s="669"/>
      <c r="J53" s="1024"/>
      <c r="K53" s="290"/>
      <c r="X53" s="759">
        <v>0</v>
      </c>
    </row>
    <row s="1636" customFormat="1" customHeight="1" ht="11.25">
      <c r="A54" s="2393"/>
      <c r="B54" s="512"/>
      <c r="D54" s="666" t="s">
        <v>880</v>
      </c>
      <c r="E54" s="668" t="s">
        <v>869</v>
      </c>
      <c r="F54" s="661" t="s">
        <v>857</v>
      </c>
      <c r="G54" s="669"/>
      <c r="H54" s="1024"/>
      <c r="I54" s="669"/>
      <c r="J54" s="1024"/>
      <c r="K54" s="290"/>
      <c r="X54" s="759">
        <v>0</v>
      </c>
    </row>
    <row s="1636" customFormat="1" customHeight="1" ht="11.25">
      <c r="A55" s="2393"/>
      <c r="B55" s="512"/>
      <c r="D55" s="666" t="s">
        <v>881</v>
      </c>
      <c r="E55" s="668" t="s">
        <v>870</v>
      </c>
      <c r="F55" s="661" t="s">
        <v>857</v>
      </c>
      <c r="G55" s="669"/>
      <c r="H55" s="1024"/>
      <c r="I55" s="669"/>
      <c r="J55" s="1024"/>
      <c r="K55" s="290"/>
      <c r="X55" s="759">
        <v>0</v>
      </c>
    </row>
    <row s="1636" customFormat="1" customHeight="1" ht="11.25">
      <c r="A56" s="2393"/>
      <c r="B56" s="512"/>
      <c r="D56" s="666" t="s">
        <v>882</v>
      </c>
      <c r="E56" s="672" t="s">
        <v>872</v>
      </c>
      <c r="F56" s="661" t="s">
        <v>857</v>
      </c>
      <c r="G56" s="669"/>
      <c r="H56" s="1024"/>
      <c r="I56" s="669"/>
      <c r="J56" s="1024"/>
      <c r="K56" s="290"/>
      <c r="X56" s="759">
        <v>0</v>
      </c>
    </row>
    <row s="1636" customFormat="1" customHeight="1" ht="11.25">
      <c r="A57" s="2393"/>
      <c r="B57" s="512"/>
      <c r="D57" s="666" t="s">
        <v>883</v>
      </c>
      <c r="E57" s="672" t="s">
        <v>874</v>
      </c>
      <c r="F57" s="661" t="s">
        <v>857</v>
      </c>
      <c r="G57" s="669"/>
      <c r="H57" s="1024"/>
      <c r="I57" s="669"/>
      <c r="J57" s="1024"/>
      <c r="K57" s="290"/>
      <c r="X57" s="759">
        <v>0</v>
      </c>
    </row>
    <row s="1636" customFormat="1" customHeight="1" ht="11.25">
      <c r="A58" s="2393"/>
      <c r="B58" s="512"/>
      <c r="D58" s="666" t="s">
        <v>884</v>
      </c>
      <c r="E58" s="668" t="s">
        <v>876</v>
      </c>
      <c r="F58" s="661" t="s">
        <v>857</v>
      </c>
      <c r="G58" s="669"/>
      <c r="H58" s="1024"/>
      <c r="I58" s="669"/>
      <c r="J58" s="1024"/>
      <c r="K58" s="290"/>
      <c r="X58" s="759">
        <v>0</v>
      </c>
    </row>
    <row s="1636" customFormat="1" customHeight="1" ht="11.25">
      <c r="A59" s="2393"/>
      <c r="B59" s="512"/>
      <c r="D59" s="666" t="s">
        <v>885</v>
      </c>
      <c r="E59" s="668" t="s">
        <v>878</v>
      </c>
      <c r="F59" s="661" t="s">
        <v>857</v>
      </c>
      <c r="G59" s="669"/>
      <c r="H59" s="1024"/>
      <c r="I59" s="669"/>
      <c r="J59" s="1024"/>
      <c r="K59" s="290"/>
      <c r="X59" s="759">
        <v>0</v>
      </c>
    </row>
    <row s="1636" customFormat="1" customHeight="1" ht="33.75">
      <c r="A60" s="2393"/>
      <c r="B60" s="512"/>
      <c r="D60" s="666" t="s">
        <v>91</v>
      </c>
      <c r="E60" s="667" t="s">
        <v>886</v>
      </c>
      <c r="F60" s="722" t="s">
        <v>556</v>
      </c>
      <c r="G60" s="743"/>
      <c r="H60" s="1024"/>
      <c r="I60" s="743"/>
      <c r="J60" s="1024"/>
      <c r="K60" s="303" t="s">
        <v>887</v>
      </c>
      <c r="X60" s="759">
        <v>0</v>
      </c>
    </row>
    <row s="1636" customFormat="1" customHeight="1" ht="33.75">
      <c r="A61" s="2393"/>
      <c r="B61" s="512"/>
      <c r="D61" s="666" t="s">
        <v>92</v>
      </c>
      <c r="E61" s="667" t="s">
        <v>888</v>
      </c>
      <c r="F61" s="727" t="s">
        <v>818</v>
      </c>
      <c r="G61" s="669"/>
      <c r="H61" s="1024"/>
      <c r="I61" s="669"/>
      <c r="J61" s="1024"/>
      <c r="K61" s="290"/>
      <c r="X61" s="759">
        <v>0</v>
      </c>
    </row>
    <row s="1636" customFormat="1" customHeight="1" ht="22.5">
      <c r="A62" s="2393"/>
      <c r="B62" s="512" t="s">
        <v>586</v>
      </c>
      <c r="D62" s="666" t="s">
        <v>111</v>
      </c>
      <c r="E62" s="667" t="s">
        <v>889</v>
      </c>
      <c r="F62" s="727" t="s">
        <v>304</v>
      </c>
      <c r="G62" s="383"/>
      <c r="H62" s="1024"/>
      <c r="I62" s="383"/>
      <c r="J62" s="1024"/>
      <c r="K62" s="290" t="s">
        <v>629</v>
      </c>
      <c r="X62" s="759">
        <v>0</v>
      </c>
    </row>
    <row s="1636" customFormat="1" customHeight="1" ht="45">
      <c r="A63" s="2393"/>
      <c r="B63" s="512" t="s">
        <v>586</v>
      </c>
      <c r="D63" s="666" t="s">
        <v>890</v>
      </c>
      <c r="E63" s="668" t="s">
        <v>891</v>
      </c>
      <c r="F63" s="722" t="s">
        <v>304</v>
      </c>
      <c r="G63" s="383"/>
      <c r="H63" s="1024"/>
      <c r="I63" s="383"/>
      <c r="J63" s="1024"/>
      <c r="K63" s="290" t="s">
        <v>629</v>
      </c>
      <c r="X63" s="759">
        <v>0</v>
      </c>
    </row>
    <row s="1636" customFormat="1" customHeight="1" ht="11.549999999999999">
      <c r="A64" s="1034"/>
      <c r="B64" s="519"/>
      <c r="D64" s="1035"/>
      <c r="E64" s="1036"/>
      <c r="X64" s="510">
        <v>11</v>
      </c>
    </row>
    <row s="1636" customFormat="1" customHeight="1" ht="22.5" hidden="1">
      <c r="A65" s="2393" t="s">
        <v>892</v>
      </c>
      <c r="B65" s="512"/>
      <c r="D65" s="666">
        <v>1</v>
      </c>
      <c r="E65" s="745" t="s">
        <v>893</v>
      </c>
      <c r="F65" s="741" t="s">
        <v>808</v>
      </c>
      <c r="G65" s="742"/>
      <c r="H65" s="1030"/>
      <c r="I65" s="742"/>
      <c r="J65" s="1030"/>
      <c r="K65" s="302" t="s">
        <v>894</v>
      </c>
      <c r="X65" s="759">
        <v>0</v>
      </c>
    </row>
    <row s="1636" customFormat="1" customHeight="1" ht="56.25" hidden="1">
      <c r="A66" s="2393"/>
      <c r="B66" s="512"/>
      <c r="D66" s="744" t="s">
        <v>109</v>
      </c>
      <c r="E66" s="708" t="s">
        <v>895</v>
      </c>
      <c r="F66" s="661" t="s">
        <v>544</v>
      </c>
      <c r="G66" s="661" t="s">
        <v>544</v>
      </c>
      <c r="H66" s="520"/>
      <c r="I66" s="661" t="s">
        <v>544</v>
      </c>
      <c r="J66" s="520"/>
      <c r="K66" s="290"/>
      <c r="X66" s="759">
        <v>0</v>
      </c>
    </row>
    <row s="1636" customFormat="1" customHeight="1" ht="33.75" hidden="1">
      <c r="A67" s="2393"/>
      <c r="B67" s="512"/>
      <c r="D67" s="744" t="s">
        <v>707</v>
      </c>
      <c r="E67" s="955" t="s">
        <v>896</v>
      </c>
      <c r="F67" s="661" t="s">
        <v>860</v>
      </c>
      <c r="G67" s="728"/>
      <c r="H67" s="520"/>
      <c r="I67" s="728"/>
      <c r="J67" s="520"/>
      <c r="K67" s="290"/>
      <c r="X67" s="759">
        <v>0</v>
      </c>
    </row>
    <row s="1636" customFormat="1" customHeight="1" ht="22.5" hidden="1">
      <c r="A68" s="2393"/>
      <c r="B68" s="512"/>
      <c r="D68" s="744" t="s">
        <v>305</v>
      </c>
      <c r="E68" s="955" t="s">
        <v>897</v>
      </c>
      <c r="F68" s="661" t="s">
        <v>860</v>
      </c>
      <c r="G68" s="728"/>
      <c r="H68" s="520"/>
      <c r="I68" s="728"/>
      <c r="J68" s="520"/>
      <c r="K68" s="290"/>
      <c r="X68" s="759">
        <v>0</v>
      </c>
    </row>
    <row s="1636" customFormat="1" customHeight="1" ht="22.5" hidden="1">
      <c r="A69" s="2393"/>
      <c r="B69" s="512"/>
      <c r="D69" s="744" t="s">
        <v>308</v>
      </c>
      <c r="E69" s="955" t="s">
        <v>898</v>
      </c>
      <c r="F69" s="722" t="s">
        <v>556</v>
      </c>
      <c r="G69" s="743"/>
      <c r="H69" s="520"/>
      <c r="I69" s="743"/>
      <c r="J69" s="520"/>
      <c r="K69" s="290"/>
      <c r="X69" s="759">
        <v>0</v>
      </c>
    </row>
    <row s="1636" customFormat="1" customHeight="1" ht="22.5" hidden="1">
      <c r="A70" s="2393"/>
      <c r="B70" s="512"/>
      <c r="D70" s="744" t="s">
        <v>727</v>
      </c>
      <c r="E70" s="955" t="s">
        <v>899</v>
      </c>
      <c r="F70" s="722" t="s">
        <v>556</v>
      </c>
      <c r="G70" s="743"/>
      <c r="H70" s="520"/>
      <c r="I70" s="743"/>
      <c r="J70" s="520"/>
      <c r="K70" s="290"/>
      <c r="X70" s="759">
        <v>0</v>
      </c>
    </row>
    <row s="1636" customFormat="1" customHeight="1" ht="22.5" hidden="1">
      <c r="A71" s="2393"/>
      <c r="B71" s="512"/>
      <c r="D71" s="666" t="s">
        <v>89</v>
      </c>
      <c r="E71" s="667" t="s">
        <v>900</v>
      </c>
      <c r="F71" s="661" t="s">
        <v>860</v>
      </c>
      <c r="G71" s="558"/>
      <c r="H71" s="1031"/>
      <c r="I71" s="558"/>
      <c r="J71" s="1031"/>
      <c r="K71" s="303"/>
      <c r="X71" s="759">
        <v>0</v>
      </c>
    </row>
    <row s="1636" customFormat="1" customHeight="1" ht="56.25" hidden="1">
      <c r="A72" s="2393"/>
      <c r="B72" s="512"/>
      <c r="D72" s="666" t="s">
        <v>90</v>
      </c>
      <c r="E72" s="667" t="s">
        <v>901</v>
      </c>
      <c r="F72" s="722" t="s">
        <v>556</v>
      </c>
      <c r="G72" s="743"/>
      <c r="H72" s="1024"/>
      <c r="I72" s="743"/>
      <c r="J72" s="1024"/>
      <c r="K72" s="303"/>
      <c r="X72" s="759">
        <v>0</v>
      </c>
    </row>
    <row s="1636" customFormat="1" customHeight="1" ht="33.75" hidden="1">
      <c r="A73" s="2393"/>
      <c r="B73" s="512"/>
      <c r="D73" s="666" t="s">
        <v>110</v>
      </c>
      <c r="E73" s="667" t="s">
        <v>902</v>
      </c>
      <c r="F73" s="727" t="s">
        <v>818</v>
      </c>
      <c r="G73" s="669"/>
      <c r="H73" s="1024"/>
      <c r="I73" s="669"/>
      <c r="J73" s="1024"/>
      <c r="K73" s="290"/>
      <c r="X73" s="759">
        <v>0</v>
      </c>
    </row>
    <row s="1636" customFormat="1" customHeight="1" ht="22.5" hidden="1">
      <c r="A74" s="2393"/>
      <c r="B74" s="512" t="s">
        <v>586</v>
      </c>
      <c r="D74" s="666" t="s">
        <v>91</v>
      </c>
      <c r="E74" s="667" t="s">
        <v>903</v>
      </c>
      <c r="F74" s="727" t="s">
        <v>304</v>
      </c>
      <c r="G74" s="383"/>
      <c r="H74" s="1024"/>
      <c r="I74" s="383"/>
      <c r="J74" s="1024"/>
      <c r="K74" s="290" t="s">
        <v>629</v>
      </c>
      <c r="X74" s="759">
        <v>0</v>
      </c>
    </row>
    <row s="1636" customFormat="1" customHeight="1" ht="45" hidden="1">
      <c r="A75" s="2393"/>
      <c r="B75" s="512" t="s">
        <v>586</v>
      </c>
      <c r="D75" s="666" t="s">
        <v>650</v>
      </c>
      <c r="E75" s="668" t="s">
        <v>904</v>
      </c>
      <c r="F75" s="722" t="s">
        <v>304</v>
      </c>
      <c r="G75" s="383"/>
      <c r="H75" s="1024"/>
      <c r="I75" s="383"/>
      <c r="J75" s="1024"/>
      <c r="K75" s="290" t="s">
        <v>629</v>
      </c>
      <c r="X75" s="759">
        <v>0</v>
      </c>
    </row>
    <row s="1636" customFormat="1" customHeight="1" ht="11.549999999999999">
      <c r="A76" s="1034"/>
      <c r="B76" s="519"/>
      <c r="D76" s="1035"/>
      <c r="E76" s="1036"/>
      <c r="X76" s="510">
        <v>11</v>
      </c>
    </row>
    <row s="1636" customFormat="1" customHeight="1" ht="11.25" hidden="1">
      <c r="A77" s="2393" t="s">
        <v>905</v>
      </c>
      <c r="B77" s="512"/>
      <c r="D77" s="666">
        <v>1</v>
      </c>
      <c r="E77" s="667" t="s">
        <v>906</v>
      </c>
      <c r="F77" s="722" t="s">
        <v>808</v>
      </c>
      <c r="G77" s="725"/>
      <c r="H77" s="1024"/>
      <c r="I77" s="725"/>
      <c r="J77" s="1024"/>
      <c r="K77" s="290" t="s">
        <v>907</v>
      </c>
      <c r="X77" s="759">
        <v>0</v>
      </c>
    </row>
    <row s="1636" customFormat="1" customHeight="1" ht="11.25" hidden="1">
      <c r="A78" s="2393"/>
      <c r="B78" s="512"/>
      <c r="D78" s="666" t="s">
        <v>109</v>
      </c>
      <c r="E78" s="667" t="s">
        <v>908</v>
      </c>
      <c r="F78" s="722" t="s">
        <v>808</v>
      </c>
      <c r="G78" s="725"/>
      <c r="H78" s="1024"/>
      <c r="I78" s="725"/>
      <c r="J78" s="1024"/>
      <c r="K78" s="290" t="s">
        <v>909</v>
      </c>
      <c r="X78" s="759">
        <v>0</v>
      </c>
    </row>
    <row s="1636" customFormat="1" customHeight="1" ht="22.5" hidden="1">
      <c r="A79" s="2393"/>
      <c r="B79" s="512"/>
      <c r="D79" s="666" t="s">
        <v>89</v>
      </c>
      <c r="E79" s="723" t="s">
        <v>910</v>
      </c>
      <c r="F79" s="661" t="s">
        <v>857</v>
      </c>
      <c r="G79" s="725"/>
      <c r="H79" s="1024"/>
      <c r="I79" s="725"/>
      <c r="J79" s="1024"/>
      <c r="K79" s="290" t="s">
        <v>911</v>
      </c>
      <c r="X79" s="759">
        <v>0</v>
      </c>
    </row>
    <row s="1636" customFormat="1" customHeight="1" ht="11.25" hidden="1">
      <c r="A80" s="2393"/>
      <c r="B80" s="512"/>
      <c r="D80" s="666" t="s">
        <v>322</v>
      </c>
      <c r="E80" s="724" t="s">
        <v>912</v>
      </c>
      <c r="F80" s="661" t="s">
        <v>857</v>
      </c>
      <c r="G80" s="725"/>
      <c r="H80" s="1024"/>
      <c r="I80" s="725"/>
      <c r="J80" s="1024"/>
      <c r="K80" s="290"/>
      <c r="X80" s="759">
        <v>0</v>
      </c>
    </row>
    <row s="1636" customFormat="1" customHeight="1" ht="11.25" hidden="1">
      <c r="A81" s="2393"/>
      <c r="B81" s="512"/>
      <c r="D81" s="666" t="s">
        <v>330</v>
      </c>
      <c r="E81" s="724" t="s">
        <v>913</v>
      </c>
      <c r="F81" s="661" t="s">
        <v>857</v>
      </c>
      <c r="G81" s="725"/>
      <c r="H81" s="1024"/>
      <c r="I81" s="725"/>
      <c r="J81" s="1024"/>
      <c r="K81" s="290"/>
      <c r="X81" s="759">
        <v>0</v>
      </c>
    </row>
    <row s="1636" customFormat="1" customHeight="1" ht="11.25" hidden="1">
      <c r="A82" s="2393"/>
      <c r="B82" s="512"/>
      <c r="D82" s="666" t="s">
        <v>332</v>
      </c>
      <c r="E82" s="724" t="s">
        <v>914</v>
      </c>
      <c r="F82" s="661" t="s">
        <v>857</v>
      </c>
      <c r="G82" s="725"/>
      <c r="H82" s="1024"/>
      <c r="I82" s="725"/>
      <c r="J82" s="1024"/>
      <c r="K82" s="290"/>
      <c r="X82" s="759">
        <v>0</v>
      </c>
    </row>
    <row s="1636" customFormat="1" customHeight="1" ht="11.25" hidden="1">
      <c r="A83" s="2393"/>
      <c r="B83" s="512"/>
      <c r="D83" s="666" t="s">
        <v>334</v>
      </c>
      <c r="E83" s="724" t="s">
        <v>915</v>
      </c>
      <c r="F83" s="661" t="s">
        <v>857</v>
      </c>
      <c r="G83" s="725"/>
      <c r="H83" s="1024"/>
      <c r="I83" s="725"/>
      <c r="J83" s="1024"/>
      <c r="K83" s="290"/>
      <c r="X83" s="759">
        <v>0</v>
      </c>
    </row>
    <row s="1636" customFormat="1" customHeight="1" ht="11.25" hidden="1">
      <c r="A84" s="2393"/>
      <c r="B84" s="512"/>
      <c r="D84" s="666" t="s">
        <v>916</v>
      </c>
      <c r="E84" s="724" t="s">
        <v>917</v>
      </c>
      <c r="F84" s="661" t="s">
        <v>857</v>
      </c>
      <c r="G84" s="725"/>
      <c r="H84" s="1024"/>
      <c r="I84" s="725"/>
      <c r="J84" s="1024"/>
      <c r="K84" s="290"/>
      <c r="X84" s="759">
        <v>0</v>
      </c>
    </row>
    <row s="1636" customFormat="1" customHeight="1" ht="11.25" hidden="1">
      <c r="A85" s="2393"/>
      <c r="B85" s="512"/>
      <c r="D85" s="666" t="s">
        <v>918</v>
      </c>
      <c r="E85" s="724" t="s">
        <v>919</v>
      </c>
      <c r="F85" s="661" t="s">
        <v>857</v>
      </c>
      <c r="G85" s="725"/>
      <c r="H85" s="1024"/>
      <c r="I85" s="725"/>
      <c r="J85" s="1024"/>
      <c r="K85" s="290"/>
      <c r="X85" s="759">
        <v>0</v>
      </c>
    </row>
    <row s="1636" customFormat="1" customHeight="1" ht="11.25" hidden="1">
      <c r="A86" s="2393"/>
      <c r="B86" s="512"/>
      <c r="D86" s="666" t="s">
        <v>920</v>
      </c>
      <c r="E86" s="724" t="s">
        <v>921</v>
      </c>
      <c r="F86" s="661" t="s">
        <v>857</v>
      </c>
      <c r="G86" s="725"/>
      <c r="H86" s="1024"/>
      <c r="I86" s="725"/>
      <c r="J86" s="1024"/>
      <c r="K86" s="290"/>
      <c r="X86" s="759">
        <v>0</v>
      </c>
    </row>
    <row s="1636" customFormat="1" customHeight="1" ht="45" hidden="1">
      <c r="A87" s="2393"/>
      <c r="B87" s="512"/>
      <c r="D87" s="666" t="s">
        <v>90</v>
      </c>
      <c r="E87" s="667" t="s">
        <v>922</v>
      </c>
      <c r="F87" s="661" t="s">
        <v>857</v>
      </c>
      <c r="G87" s="725"/>
      <c r="H87" s="1024"/>
      <c r="I87" s="725"/>
      <c r="J87" s="1024"/>
      <c r="K87" s="290" t="s">
        <v>923</v>
      </c>
      <c r="X87" s="759">
        <v>0</v>
      </c>
    </row>
    <row s="1636" customFormat="1" customHeight="1" ht="11.25" hidden="1">
      <c r="A88" s="2393"/>
      <c r="B88" s="512"/>
      <c r="D88" s="666" t="s">
        <v>752</v>
      </c>
      <c r="E88" s="724" t="s">
        <v>912</v>
      </c>
      <c r="F88" s="661" t="s">
        <v>857</v>
      </c>
      <c r="G88" s="725"/>
      <c r="H88" s="1024"/>
      <c r="I88" s="725"/>
      <c r="J88" s="1024"/>
      <c r="K88" s="290"/>
      <c r="X88" s="759">
        <v>0</v>
      </c>
    </row>
    <row s="1636" customFormat="1" customHeight="1" ht="11.25" hidden="1">
      <c r="A89" s="2393"/>
      <c r="B89" s="512"/>
      <c r="D89" s="666" t="s">
        <v>794</v>
      </c>
      <c r="E89" s="724" t="s">
        <v>913</v>
      </c>
      <c r="F89" s="661" t="s">
        <v>857</v>
      </c>
      <c r="G89" s="725"/>
      <c r="H89" s="1024"/>
      <c r="I89" s="725"/>
      <c r="J89" s="1024"/>
      <c r="K89" s="290"/>
      <c r="X89" s="759">
        <v>0</v>
      </c>
    </row>
    <row s="1636" customFormat="1" customHeight="1" ht="11.25" hidden="1">
      <c r="A90" s="2393"/>
      <c r="B90" s="512"/>
      <c r="D90" s="666" t="s">
        <v>797</v>
      </c>
      <c r="E90" s="724" t="s">
        <v>914</v>
      </c>
      <c r="F90" s="661" t="s">
        <v>857</v>
      </c>
      <c r="G90" s="725"/>
      <c r="H90" s="1024"/>
      <c r="I90" s="725"/>
      <c r="J90" s="1024"/>
      <c r="K90" s="290"/>
      <c r="X90" s="759">
        <v>0</v>
      </c>
    </row>
    <row s="1636" customFormat="1" customHeight="1" ht="11.25" hidden="1">
      <c r="A91" s="2393"/>
      <c r="B91" s="512"/>
      <c r="D91" s="666" t="s">
        <v>875</v>
      </c>
      <c r="E91" s="724" t="s">
        <v>915</v>
      </c>
      <c r="F91" s="661" t="s">
        <v>857</v>
      </c>
      <c r="G91" s="725"/>
      <c r="H91" s="1024"/>
      <c r="I91" s="725"/>
      <c r="J91" s="1024"/>
      <c r="K91" s="290"/>
      <c r="X91" s="759">
        <v>0</v>
      </c>
    </row>
    <row s="1636" customFormat="1" customHeight="1" ht="11.25" hidden="1">
      <c r="A92" s="2393"/>
      <c r="B92" s="512"/>
      <c r="D92" s="666" t="s">
        <v>877</v>
      </c>
      <c r="E92" s="724" t="s">
        <v>917</v>
      </c>
      <c r="F92" s="661" t="s">
        <v>857</v>
      </c>
      <c r="G92" s="725"/>
      <c r="H92" s="1024"/>
      <c r="I92" s="725"/>
      <c r="J92" s="1024"/>
      <c r="K92" s="290"/>
      <c r="X92" s="759">
        <v>0</v>
      </c>
    </row>
    <row s="1636" customFormat="1" customHeight="1" ht="11.25" hidden="1">
      <c r="A93" s="2393"/>
      <c r="B93" s="512"/>
      <c r="D93" s="666" t="s">
        <v>924</v>
      </c>
      <c r="E93" s="724" t="s">
        <v>919</v>
      </c>
      <c r="F93" s="661" t="s">
        <v>857</v>
      </c>
      <c r="G93" s="725"/>
      <c r="H93" s="1024"/>
      <c r="I93" s="725"/>
      <c r="J93" s="1024"/>
      <c r="K93" s="290"/>
      <c r="X93" s="759">
        <v>0</v>
      </c>
    </row>
    <row s="1636" customFormat="1" customHeight="1" ht="11.25" hidden="1">
      <c r="A94" s="2393"/>
      <c r="B94" s="512"/>
      <c r="D94" s="666" t="s">
        <v>925</v>
      </c>
      <c r="E94" s="724" t="s">
        <v>921</v>
      </c>
      <c r="F94" s="661" t="s">
        <v>857</v>
      </c>
      <c r="G94" s="725"/>
      <c r="H94" s="1024"/>
      <c r="I94" s="725"/>
      <c r="J94" s="1024"/>
      <c r="K94" s="290"/>
      <c r="X94" s="759">
        <v>0</v>
      </c>
    </row>
    <row s="1636" customFormat="1" customHeight="1" ht="24.75" hidden="1">
      <c r="A95" s="2393"/>
      <c r="B95" s="512"/>
      <c r="D95" s="666" t="s">
        <v>110</v>
      </c>
      <c r="E95" s="667" t="s">
        <v>926</v>
      </c>
      <c r="F95" s="726" t="s">
        <v>556</v>
      </c>
      <c r="G95" s="728"/>
      <c r="H95" s="1024"/>
      <c r="I95" s="728"/>
      <c r="J95" s="1024"/>
      <c r="K95" s="290" t="s">
        <v>927</v>
      </c>
      <c r="X95" s="759">
        <v>0</v>
      </c>
    </row>
    <row s="1636" customFormat="1" customHeight="1" ht="33.75" hidden="1">
      <c r="A96" s="2393"/>
      <c r="B96" s="512"/>
      <c r="D96" s="666" t="s">
        <v>91</v>
      </c>
      <c r="E96" s="667" t="s">
        <v>928</v>
      </c>
      <c r="F96" s="727" t="s">
        <v>818</v>
      </c>
      <c r="G96" s="729"/>
      <c r="H96" s="1024"/>
      <c r="I96" s="729"/>
      <c r="J96" s="1024"/>
      <c r="K96" s="290"/>
      <c r="X96" s="759">
        <v>0</v>
      </c>
    </row>
    <row s="1636" customFormat="1" customHeight="1" ht="22.5" hidden="1">
      <c r="A97" s="2393"/>
      <c r="B97" s="512" t="s">
        <v>586</v>
      </c>
      <c r="D97" s="666" t="s">
        <v>92</v>
      </c>
      <c r="E97" s="667" t="s">
        <v>929</v>
      </c>
      <c r="F97" s="727" t="s">
        <v>304</v>
      </c>
      <c r="G97" s="386"/>
      <c r="H97" s="1024"/>
      <c r="I97" s="386"/>
      <c r="J97" s="1024"/>
      <c r="K97" s="290" t="s">
        <v>629</v>
      </c>
      <c r="X97" s="759">
        <v>0</v>
      </c>
    </row>
    <row s="1636" customFormat="1" customHeight="1" ht="45" hidden="1">
      <c r="A98" s="2393"/>
      <c r="B98" s="512" t="s">
        <v>586</v>
      </c>
      <c r="D98" s="666" t="s">
        <v>930</v>
      </c>
      <c r="E98" s="668" t="s">
        <v>931</v>
      </c>
      <c r="F98" s="722" t="s">
        <v>304</v>
      </c>
      <c r="G98" s="386"/>
      <c r="H98" s="1024"/>
      <c r="I98" s="386"/>
      <c r="J98" s="1024"/>
      <c r="K98" s="290" t="s">
        <v>629</v>
      </c>
      <c r="X98" s="759">
        <v>0</v>
      </c>
    </row>
    <row s="1636" customFormat="1" customHeight="1" ht="95.25" hidden="1">
      <c r="A99" s="2393"/>
      <c r="B99" s="512" t="s">
        <v>586</v>
      </c>
      <c r="D99" s="666" t="s">
        <v>111</v>
      </c>
      <c r="E99" s="667" t="s">
        <v>932</v>
      </c>
      <c r="F99" s="722" t="s">
        <v>304</v>
      </c>
      <c r="G99" s="386"/>
      <c r="H99" s="1024"/>
      <c r="I99" s="386"/>
      <c r="J99" s="1024"/>
      <c r="K99" s="290" t="s">
        <v>629</v>
      </c>
      <c r="X99" s="759">
        <v>0</v>
      </c>
    </row>
    <row s="1636" customFormat="1" customHeight="1" ht="22.5" hidden="1">
      <c r="A100" s="2393"/>
      <c r="B100" s="512" t="s">
        <v>586</v>
      </c>
      <c r="D100" s="666" t="s">
        <v>148</v>
      </c>
      <c r="E100" s="667" t="s">
        <v>933</v>
      </c>
      <c r="F100" s="722" t="s">
        <v>304</v>
      </c>
      <c r="G100" s="386"/>
      <c r="H100" s="1024"/>
      <c r="I100" s="386"/>
      <c r="J100" s="1024"/>
      <c r="K100" s="290" t="s">
        <v>629</v>
      </c>
      <c r="X100" s="759">
        <v>0</v>
      </c>
    </row>
    <row s="1636" customFormat="1" customHeight="1" ht="11.549999999999999">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812FF4-0C8A-B331-B949-0.FB9AF5ED}"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Троицкая ГРЭС филиал ПАО "ОГК-2"</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104</v>
      </c>
      <c r="E9" s="2128"/>
      <c r="F9" s="2129" t="s">
        <v>105</v>
      </c>
      <c r="G9" s="2130"/>
      <c r="H9" s="2130"/>
      <c r="I9" s="2130"/>
      <c r="J9" s="2133" t="s">
        <v>106</v>
      </c>
      <c r="K9" s="2133"/>
      <c r="L9" s="2133"/>
      <c r="M9" s="2133"/>
      <c r="AM9" s="584">
        <v>18</v>
      </c>
    </row>
    <row customHeight="1" ht="24">
      <c r="A10" s="2127"/>
      <c r="B10" s="593"/>
      <c r="C10" s="526"/>
      <c r="D10" s="524" t="s">
        <v>87</v>
      </c>
      <c r="E10" s="524" t="s">
        <v>88</v>
      </c>
      <c r="F10" s="524" t="s">
        <v>107</v>
      </c>
      <c r="G10" s="2134" t="s">
        <v>87</v>
      </c>
      <c r="H10" s="2135"/>
      <c r="I10" s="524" t="s">
        <v>88</v>
      </c>
      <c r="J10" s="524" t="s">
        <v>107</v>
      </c>
      <c r="K10" s="2134" t="s">
        <v>87</v>
      </c>
      <c r="L10" s="2135"/>
      <c r="M10" s="524" t="s">
        <v>88</v>
      </c>
      <c r="N10" s="1628"/>
      <c r="AM10" s="584">
        <v>23</v>
      </c>
    </row>
    <row s="1854" customFormat="1" customHeight="1" ht="11.25" hidden="1">
      <c r="A11" s="594"/>
      <c r="B11" s="594"/>
      <c r="C11" s="594"/>
      <c r="D11" s="595" t="s">
        <v>108</v>
      </c>
      <c r="E11" s="595" t="s">
        <v>109</v>
      </c>
      <c r="F11" s="595" t="s">
        <v>89</v>
      </c>
      <c r="G11" s="2116" t="s">
        <v>90</v>
      </c>
      <c r="H11" s="2117"/>
      <c r="I11" s="595" t="s">
        <v>110</v>
      </c>
      <c r="J11" s="595" t="s">
        <v>91</v>
      </c>
      <c r="K11" s="2118" t="s">
        <v>92</v>
      </c>
      <c r="L11" s="2119"/>
      <c r="M11" s="595" t="s">
        <v>111</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112</v>
      </c>
      <c r="P12" s="1414" t="s">
        <v>113</v>
      </c>
      <c r="Q12" s="1414" t="s">
        <v>114</v>
      </c>
      <c r="R12" s="1414" t="s">
        <v>115</v>
      </c>
      <c r="AM12" s="584">
        <v>1</v>
      </c>
    </row>
    <row s="1854" customFormat="1" customHeight="1" ht="15.75">
      <c r="A13" s="294"/>
      <c r="B13" s="294"/>
      <c r="C13" s="527"/>
      <c r="D13" s="2109" t="s">
        <v>108</v>
      </c>
      <c r="E13" s="2110" t="str">
        <f>INDEX(VD_NAME_LIST,MATCH("4189671",VD_ID_LIST,0))</f>
        <v>Холодное водоснабжение. Питьевая вода</v>
      </c>
      <c r="F13" s="2113" t="s">
        <v>65</v>
      </c>
      <c r="G13" s="2114"/>
      <c r="H13" s="2115">
        <v>1</v>
      </c>
      <c r="I13" s="2106" t="str">
        <f>IF(U13="","",INDEX(TERRITORY_MR_LIST,MATCH(U13,TERRITORY_LIST_ID,0)))</f>
        <v>Территория 1</v>
      </c>
      <c r="J13" s="2108" t="s">
        <v>19</v>
      </c>
      <c r="K13" s="603"/>
      <c r="L13" s="528" t="s">
        <v>108</v>
      </c>
      <c r="M13" s="604" t="s">
        <v>22</v>
      </c>
      <c r="N13" s="813"/>
      <c r="O13" s="1417" t="s">
        <v>116</v>
      </c>
      <c r="P13" s="1414" t="str">
        <f>$E$13</f>
        <v>Холодное водоснабжение. Питьевая вода</v>
      </c>
      <c r="Q13" s="1414" t="str">
        <f>IF($F$13="нет","без дифференциации",$I$13)</f>
        <v>Территория 1</v>
      </c>
      <c r="R13" s="1414" t="str">
        <f>IF($J$13="нет","без дифференциации",M13)</f>
        <v>без дифференциации</v>
      </c>
      <c r="S13" s="1417"/>
      <c r="T13" s="1417"/>
      <c r="U13" s="1267" t="s">
        <v>97</v>
      </c>
      <c r="V13" s="1267" t="s">
        <v>117</v>
      </c>
      <c r="W13" s="1267"/>
      <c r="X13" s="1267"/>
      <c r="Y13" s="605" t="s">
        <v>118</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119</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120</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121</v>
      </c>
      <c r="F16" s="178"/>
      <c r="G16" s="178"/>
      <c r="H16" s="178"/>
      <c r="I16" s="178"/>
      <c r="J16" s="178"/>
      <c r="K16" s="178" t="s">
        <v>22</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B1B249-D0C5-C932-2EE1-0.0F18CE46}"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687</v>
      </c>
      <c r="D3" s="690" t="str">
        <f>B3&amp;".1"</f>
        <v>.1</v>
      </c>
      <c r="E3" s="691" t="s">
        <v>934</v>
      </c>
      <c r="F3" s="692" t="s">
        <v>304</v>
      </c>
      <c r="G3" s="687"/>
      <c r="H3" s="402"/>
      <c r="I3" s="687"/>
      <c r="J3" s="402"/>
      <c r="K3" s="290" t="s">
        <v>935</v>
      </c>
      <c r="V3" s="506">
        <v>0</v>
      </c>
    </row>
    <row customHeight="1" ht="15" hidden="1">
      <c r="A4" s="506"/>
      <c r="B4" s="2398"/>
      <c r="C4" s="2399"/>
      <c r="D4" s="690" t="str">
        <f>B3&amp;".2"</f>
        <v>.2</v>
      </c>
      <c r="E4" s="691" t="s">
        <v>936</v>
      </c>
      <c r="F4" s="692" t="s">
        <v>304</v>
      </c>
      <c r="G4" s="1739" t="s">
        <v>22</v>
      </c>
      <c r="H4" s="402"/>
      <c r="I4" s="1739" t="s">
        <v>22</v>
      </c>
      <c r="J4" s="402"/>
      <c r="K4" s="290" t="s">
        <v>937</v>
      </c>
      <c r="V4" s="506">
        <v>0</v>
      </c>
    </row>
    <row s="1367" customFormat="1" customHeight="1" ht="15" hidden="1">
      <c r="C5" s="673"/>
      <c r="U5" s="421"/>
      <c r="V5" s="418">
        <v>0</v>
      </c>
    </row>
    <row customHeight="1" ht="22.5" hidden="1">
      <c r="A6" s="506"/>
      <c r="B6" s="2398"/>
      <c r="C6" s="2399" t="s">
        <v>687</v>
      </c>
      <c r="D6" s="690" t="str">
        <f>B6&amp;".1"</f>
        <v>.1</v>
      </c>
      <c r="E6" s="691" t="s">
        <v>938</v>
      </c>
      <c r="F6" s="692" t="s">
        <v>304</v>
      </c>
      <c r="G6" s="687"/>
      <c r="H6" s="402"/>
      <c r="I6" s="687"/>
      <c r="J6" s="402"/>
      <c r="K6" s="290" t="s">
        <v>939</v>
      </c>
      <c r="V6" s="506">
        <v>0</v>
      </c>
    </row>
    <row customHeight="1" ht="15" hidden="1">
      <c r="A7" s="506"/>
      <c r="B7" s="2398"/>
      <c r="C7" s="2399"/>
      <c r="D7" s="690" t="str">
        <f>B6&amp;".2"</f>
        <v>.2</v>
      </c>
      <c r="E7" s="691" t="s">
        <v>936</v>
      </c>
      <c r="F7" s="692" t="s">
        <v>304</v>
      </c>
      <c r="G7" s="1739" t="s">
        <v>22</v>
      </c>
      <c r="H7" s="402"/>
      <c r="I7" s="1739" t="s">
        <v>22</v>
      </c>
      <c r="J7" s="402"/>
      <c r="K7" s="290" t="s">
        <v>937</v>
      </c>
      <c r="V7" s="506">
        <v>0</v>
      </c>
    </row>
    <row s="1367" customFormat="1" customHeight="1" ht="15" hidden="1">
      <c r="C8" s="673"/>
      <c r="U8" s="421"/>
      <c r="V8" s="418">
        <v>0</v>
      </c>
    </row>
    <row customHeight="1" ht="22.5" hidden="1">
      <c r="A9" s="506"/>
      <c r="B9" s="2398"/>
      <c r="C9" s="2399" t="s">
        <v>687</v>
      </c>
      <c r="D9" s="690" t="str">
        <f>B9&amp;".1"</f>
        <v>.1</v>
      </c>
      <c r="E9" s="691" t="s">
        <v>940</v>
      </c>
      <c r="F9" s="692" t="s">
        <v>304</v>
      </c>
      <c r="G9" s="698" t="s">
        <v>22</v>
      </c>
      <c r="H9" s="402" t="s">
        <v>22</v>
      </c>
      <c r="I9" s="698" t="s">
        <v>22</v>
      </c>
      <c r="J9" s="402" t="s">
        <v>22</v>
      </c>
      <c r="K9" s="290"/>
      <c r="V9" s="506">
        <v>0</v>
      </c>
    </row>
    <row customHeight="1" ht="15" hidden="1">
      <c r="A10" s="506"/>
      <c r="B10" s="2398"/>
      <c r="C10" s="2399"/>
      <c r="D10" s="690" t="str">
        <f>B9&amp;".2"</f>
        <v>.2</v>
      </c>
      <c r="E10" s="691" t="s">
        <v>941</v>
      </c>
      <c r="F10" s="692" t="s">
        <v>304</v>
      </c>
      <c r="G10" s="1733" t="s">
        <v>22</v>
      </c>
      <c r="H10" s="402" t="s">
        <v>22</v>
      </c>
      <c r="I10" s="1733" t="s">
        <v>22</v>
      </c>
      <c r="J10" s="402" t="s">
        <v>22</v>
      </c>
      <c r="K10" s="290" t="s">
        <v>942</v>
      </c>
      <c r="V10" s="506">
        <v>0</v>
      </c>
    </row>
    <row customHeight="1" ht="15" hidden="1">
      <c r="A11" s="506"/>
      <c r="B11" s="2398"/>
      <c r="C11" s="2399"/>
      <c r="D11" s="690" t="str">
        <f>B9&amp;".3"</f>
        <v>.3</v>
      </c>
      <c r="E11" s="691" t="s">
        <v>943</v>
      </c>
      <c r="F11" s="692" t="s">
        <v>304</v>
      </c>
      <c r="G11" s="1733" t="s">
        <v>22</v>
      </c>
      <c r="H11" s="402" t="s">
        <v>22</v>
      </c>
      <c r="I11" s="1733" t="s">
        <v>22</v>
      </c>
      <c r="J11" s="402" t="s">
        <v>22</v>
      </c>
      <c r="K11" s="290" t="s">
        <v>944</v>
      </c>
      <c r="V11" s="506">
        <v>0</v>
      </c>
    </row>
    <row s="1367" customFormat="1" customHeight="1" ht="15" hidden="1">
      <c r="C12" s="673"/>
      <c r="U12" s="421"/>
      <c r="V12" s="418">
        <v>0</v>
      </c>
    </row>
    <row customHeight="1" ht="33.75" hidden="1">
      <c r="A13" s="506"/>
      <c r="B13" s="2398"/>
      <c r="C13" s="2399" t="s">
        <v>687</v>
      </c>
      <c r="D13" s="690" t="str">
        <f>B13&amp;".1"</f>
        <v>.1</v>
      </c>
      <c r="E13" s="691" t="s">
        <v>945</v>
      </c>
      <c r="F13" s="692" t="s">
        <v>304</v>
      </c>
      <c r="G13" s="698" t="s">
        <v>22</v>
      </c>
      <c r="H13" s="402" t="s">
        <v>22</v>
      </c>
      <c r="I13" s="698" t="s">
        <v>22</v>
      </c>
      <c r="J13" s="402" t="s">
        <v>22</v>
      </c>
      <c r="K13" s="290" t="s">
        <v>946</v>
      </c>
      <c r="V13" s="506">
        <v>0</v>
      </c>
    </row>
    <row customHeight="1" ht="15" hidden="1">
      <c r="B14" s="2398"/>
      <c r="C14" s="2399"/>
      <c r="D14" s="690" t="str">
        <f>B13&amp;".2"</f>
        <v>.2</v>
      </c>
      <c r="E14" s="691" t="s">
        <v>947</v>
      </c>
      <c r="F14" s="692" t="s">
        <v>304</v>
      </c>
      <c r="G14" s="1733" t="s">
        <v>22</v>
      </c>
      <c r="H14" s="402" t="s">
        <v>22</v>
      </c>
      <c r="I14" s="1733" t="s">
        <v>22</v>
      </c>
      <c r="J14" s="402" t="s">
        <v>22</v>
      </c>
      <c r="K14" s="290" t="s">
        <v>948</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Троицкая ГРЭС филиал ПАО "ОГК-2"</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116</v>
      </c>
      <c r="J25" s="753"/>
      <c r="K25" s="418"/>
      <c r="U25" s="676"/>
      <c r="V25" s="759">
        <v>1</v>
      </c>
    </row>
    <row customHeight="1" ht="15.75">
      <c r="C26" s="177"/>
      <c r="D26" s="712"/>
      <c r="E26" s="2368" t="s">
        <v>104</v>
      </c>
      <c r="F26" s="2369"/>
      <c r="G26" s="2396" t="str">
        <f>IF(G25="","",INDEX(DIFFERENTIATION_UNMERGE_VD,MATCH(G25,DIFFERENTIATION_ID_DIFF,0)))</f>
        <v/>
      </c>
      <c r="H26" s="2397"/>
      <c r="I26" s="2396" t="str">
        <f>IF(I25="","",INDEX(DIFFERENTIATION_UNMERGE_VD,MATCH(I25,DIFFERENTIATION_ID_DIFF,0)))</f>
        <v>Холодное водоснабжение. Питьевая вода</v>
      </c>
      <c r="J26" s="2397"/>
      <c r="K26" s="2176" t="s">
        <v>299</v>
      </c>
      <c r="V26" s="506">
        <v>15</v>
      </c>
    </row>
    <row s="1636" customFormat="1" customHeight="1" ht="15.75">
      <c r="A27" s="760"/>
      <c r="C27" s="177"/>
      <c r="D27" s="712"/>
      <c r="E27" s="2368" t="s">
        <v>562</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563</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298</v>
      </c>
      <c r="E29" s="2371"/>
      <c r="F29" s="2371"/>
      <c r="G29" s="888"/>
      <c r="H29" s="888"/>
      <c r="I29" s="888"/>
      <c r="J29" s="889"/>
      <c r="K29" s="2196"/>
      <c r="U29" s="676"/>
      <c r="V29" s="759">
        <v>15</v>
      </c>
    </row>
    <row customHeight="1" ht="35.699999999999996">
      <c r="C30" s="177"/>
      <c r="D30" s="762" t="s">
        <v>87</v>
      </c>
      <c r="E30" s="761" t="s">
        <v>300</v>
      </c>
      <c r="F30" s="761" t="s">
        <v>564</v>
      </c>
      <c r="G30" s="809" t="s">
        <v>301</v>
      </c>
      <c r="H30" s="808" t="s">
        <v>388</v>
      </c>
      <c r="I30" s="685" t="s">
        <v>301</v>
      </c>
      <c r="J30" s="466" t="s">
        <v>388</v>
      </c>
      <c r="K30" s="2202"/>
      <c r="V30" s="506">
        <v>34</v>
      </c>
    </row>
    <row customHeight="1" ht="15" hidden="1">
      <c r="C31" s="177"/>
      <c r="D31" s="594"/>
      <c r="E31" s="594"/>
      <c r="F31" s="594"/>
      <c r="G31" s="660"/>
      <c r="H31" s="660"/>
      <c r="I31" s="660"/>
      <c r="J31" s="660"/>
      <c r="K31" s="290"/>
      <c r="V31" s="506">
        <v>0</v>
      </c>
    </row>
    <row customHeight="1" ht="24">
      <c r="A32" s="506"/>
      <c r="B32" s="506" t="s">
        <v>949</v>
      </c>
      <c r="C32" s="527"/>
      <c r="D32" s="693">
        <v>1</v>
      </c>
      <c r="E32" s="694" t="s">
        <v>950</v>
      </c>
      <c r="F32" s="692" t="s">
        <v>304</v>
      </c>
      <c r="G32" s="814" t="s">
        <v>304</v>
      </c>
      <c r="H32" s="814" t="s">
        <v>304</v>
      </c>
      <c r="I32" s="692" t="s">
        <v>304</v>
      </c>
      <c r="J32" s="692" t="s">
        <v>304</v>
      </c>
      <c r="K32" s="290"/>
      <c r="V32" s="506">
        <v>23</v>
      </c>
    </row>
    <row customHeight="1" ht="11.549999999999999">
      <c r="A33" s="506"/>
      <c r="C33" s="506"/>
      <c r="D33" s="348"/>
      <c r="E33" s="581" t="s">
        <v>584</v>
      </c>
      <c r="F33" s="573"/>
      <c r="G33" s="573"/>
      <c r="H33" s="573"/>
      <c r="I33" s="573"/>
      <c r="J33" s="573"/>
      <c r="K33" s="574"/>
      <c r="U33" s="506"/>
      <c r="V33" s="506">
        <v>11</v>
      </c>
    </row>
    <row customHeight="1" ht="24">
      <c r="A34" s="506"/>
      <c r="B34" s="582" t="s">
        <v>634</v>
      </c>
      <c r="C34" s="527"/>
      <c r="D34" s="693">
        <v>2</v>
      </c>
      <c r="E34" s="694" t="s">
        <v>951</v>
      </c>
      <c r="F34" s="821" t="s">
        <v>304</v>
      </c>
      <c r="G34" s="821" t="s">
        <v>304</v>
      </c>
      <c r="H34" s="821" t="s">
        <v>304</v>
      </c>
      <c r="I34" s="692"/>
      <c r="J34" s="692"/>
      <c r="K34" s="290"/>
      <c r="V34" s="506">
        <v>23</v>
      </c>
    </row>
    <row customHeight="1" ht="11.549999999999999">
      <c r="A35" s="506"/>
      <c r="C35" s="506"/>
      <c r="D35" s="348"/>
      <c r="E35" s="581" t="s">
        <v>952</v>
      </c>
      <c r="F35" s="573"/>
      <c r="G35" s="695"/>
      <c r="H35" s="573"/>
      <c r="I35" s="695"/>
      <c r="J35" s="573"/>
      <c r="K35" s="574"/>
      <c r="U35" s="506"/>
      <c r="V35" s="506">
        <v>11</v>
      </c>
    </row>
    <row customHeight="1" ht="71.25">
      <c r="A36" s="506"/>
      <c r="B36" s="506" t="s">
        <v>953</v>
      </c>
      <c r="C36" s="527"/>
      <c r="D36" s="693">
        <v>3</v>
      </c>
      <c r="E36" s="694" t="s">
        <v>954</v>
      </c>
      <c r="F36" s="696" t="s">
        <v>304</v>
      </c>
      <c r="G36" s="815" t="s">
        <v>955</v>
      </c>
      <c r="H36" s="814" t="s">
        <v>304</v>
      </c>
      <c r="I36" s="525" t="s">
        <v>955</v>
      </c>
      <c r="J36" s="692" t="s">
        <v>304</v>
      </c>
      <c r="K36" s="290" t="s">
        <v>956</v>
      </c>
      <c r="V36" s="506">
        <v>68</v>
      </c>
    </row>
    <row customHeight="1" ht="11.549999999999999">
      <c r="A37" s="506"/>
      <c r="C37" s="506"/>
      <c r="D37" s="348"/>
      <c r="E37" s="581" t="s">
        <v>957</v>
      </c>
      <c r="F37" s="573"/>
      <c r="G37" s="695"/>
      <c r="H37" s="695"/>
      <c r="I37" s="695"/>
      <c r="J37" s="695"/>
      <c r="K37" s="574"/>
      <c r="U37" s="506"/>
      <c r="V37" s="506">
        <v>11</v>
      </c>
    </row>
    <row customHeight="1" ht="71.25">
      <c r="A38" s="506"/>
      <c r="B38" s="506" t="s">
        <v>958</v>
      </c>
      <c r="C38" s="527"/>
      <c r="D38" s="693">
        <v>4</v>
      </c>
      <c r="E38" s="694" t="s">
        <v>959</v>
      </c>
      <c r="F38" s="696" t="s">
        <v>304</v>
      </c>
      <c r="G38" s="815" t="s">
        <v>955</v>
      </c>
      <c r="H38" s="816" t="s">
        <v>304</v>
      </c>
      <c r="I38" s="525" t="s">
        <v>955</v>
      </c>
      <c r="J38" s="522" t="s">
        <v>304</v>
      </c>
      <c r="K38" s="680" t="s">
        <v>960</v>
      </c>
      <c r="V38" s="506">
        <v>68</v>
      </c>
    </row>
    <row customHeight="1" ht="11.549999999999999">
      <c r="A39" s="506"/>
      <c r="C39" s="506"/>
      <c r="D39" s="348"/>
      <c r="E39" s="581" t="s">
        <v>961</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CED292-9CEE-F8A5-92E7-0.FE570383}"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962</v>
      </c>
      <c r="H3" s="1157"/>
      <c r="AE3" s="760">
        <v>0</v>
      </c>
    </row>
    <row customHeight="1" ht="3">
      <c r="AE4" s="759">
        <v>3</v>
      </c>
    </row>
    <row customHeight="1" ht="27.299999999999997">
      <c r="F5" s="2249" t="str">
        <f>IP_NAME_FORM</f>
        <v>Форма 7. Информация об инвестиционных программах организации холодного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Троицкая ГРЭС филиал ПАО "ОГК-2"</v>
      </c>
      <c r="G6" s="2250"/>
      <c r="H6" s="2250"/>
      <c r="I6" s="2250"/>
      <c r="J6" s="2250"/>
      <c r="K6" s="2250"/>
      <c r="M6" s="583"/>
      <c r="AB6" s="1149"/>
      <c r="AE6" s="1632">
        <v>16</v>
      </c>
    </row>
    <row customHeight="1" ht="10.5">
      <c r="AE7" s="759">
        <v>10</v>
      </c>
    </row>
    <row customHeight="1" ht="10.5">
      <c r="A8" s="1052"/>
      <c r="B8" s="1052"/>
      <c r="C8" s="1052"/>
      <c r="F8" s="2102" t="s">
        <v>298</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962</v>
      </c>
      <c r="H9" s="2176" t="s">
        <v>963</v>
      </c>
      <c r="I9" s="2128" t="s">
        <v>964</v>
      </c>
      <c r="J9" s="2128" t="s">
        <v>965</v>
      </c>
      <c r="K9" s="2128" t="s">
        <v>966</v>
      </c>
      <c r="L9" s="2128" t="s">
        <v>967</v>
      </c>
      <c r="M9" s="2128" t="s">
        <v>968</v>
      </c>
      <c r="N9" s="2210" t="s">
        <v>969</v>
      </c>
      <c r="O9" s="2210"/>
      <c r="P9" s="2210"/>
      <c r="Q9" s="2400" t="s">
        <v>970</v>
      </c>
      <c r="R9" s="2401"/>
      <c r="S9" s="2401"/>
      <c r="T9" s="2402"/>
      <c r="U9" s="2400" t="s">
        <v>971</v>
      </c>
      <c r="V9" s="2401"/>
      <c r="W9" s="2401"/>
      <c r="X9" s="2402"/>
      <c r="Y9" s="2102" t="s">
        <v>972</v>
      </c>
      <c r="Z9" s="2103"/>
      <c r="AA9" s="2103"/>
      <c r="AB9" s="2104"/>
      <c r="AE9" s="759">
        <v>41</v>
      </c>
    </row>
    <row customHeight="1" ht="43.050000000000004">
      <c r="A10" s="906"/>
      <c r="B10" s="906"/>
      <c r="C10" s="906"/>
      <c r="F10" s="2176"/>
      <c r="G10" s="2176"/>
      <c r="H10" s="2233"/>
      <c r="I10" s="2176"/>
      <c r="J10" s="2176"/>
      <c r="K10" s="2176"/>
      <c r="L10" s="2176"/>
      <c r="M10" s="2176"/>
      <c r="N10" s="904" t="s">
        <v>973</v>
      </c>
      <c r="O10" s="904" t="s">
        <v>974</v>
      </c>
      <c r="P10" s="905" t="s">
        <v>975</v>
      </c>
      <c r="Q10" s="916" t="s">
        <v>88</v>
      </c>
      <c r="R10" s="916" t="s">
        <v>976</v>
      </c>
      <c r="S10" s="916" t="s">
        <v>977</v>
      </c>
      <c r="T10" s="917" t="s">
        <v>978</v>
      </c>
      <c r="U10" s="916" t="s">
        <v>88</v>
      </c>
      <c r="V10" s="916" t="s">
        <v>979</v>
      </c>
      <c r="W10" s="916" t="s">
        <v>977</v>
      </c>
      <c r="X10" s="917" t="s">
        <v>978</v>
      </c>
      <c r="Y10" s="302" t="s">
        <v>980</v>
      </c>
      <c r="Z10" s="2102" t="s">
        <v>87</v>
      </c>
      <c r="AA10" s="2104"/>
      <c r="AB10" s="1050" t="s">
        <v>981</v>
      </c>
      <c r="AE10" s="759">
        <v>41</v>
      </c>
    </row>
    <row s="1643" customFormat="1" customHeight="1" ht="5.25" hidden="1">
      <c r="A11" s="1053"/>
      <c r="B11" s="1053"/>
      <c r="C11" s="1053"/>
      <c r="E11" s="1051"/>
      <c r="F11" s="2407" t="s">
        <v>374</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982</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983</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E99F74-7143-DDDA-F218-0.077ABD}"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холодного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Троицкая ГРЭС филиал ПАО "ОГК-2"</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298</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984</v>
      </c>
      <c r="G9" s="2410" t="s">
        <v>985</v>
      </c>
      <c r="H9" s="2411"/>
      <c r="I9" s="2128" t="s">
        <v>986</v>
      </c>
      <c r="J9" s="2128"/>
      <c r="K9" s="2128" t="s">
        <v>987</v>
      </c>
      <c r="L9" s="2128"/>
      <c r="M9" s="2128"/>
      <c r="N9" s="2128"/>
      <c r="O9" s="2128"/>
      <c r="P9" s="2128"/>
      <c r="Q9" s="2128"/>
      <c r="R9" s="2128"/>
      <c r="S9" s="2128"/>
      <c r="T9" s="2128"/>
      <c r="U9" s="2128"/>
      <c r="V9" s="2128"/>
      <c r="W9" s="2128"/>
      <c r="X9" s="2128"/>
      <c r="Y9" s="2128"/>
      <c r="Z9" s="2193" t="s">
        <v>988</v>
      </c>
      <c r="AA9" s="2194"/>
      <c r="AB9" s="2128" t="s">
        <v>989</v>
      </c>
      <c r="AC9" s="2128"/>
      <c r="AD9" s="2128"/>
      <c r="AE9" s="2128"/>
      <c r="AF9" s="2176" t="s">
        <v>990</v>
      </c>
      <c r="AG9" s="2128" t="s">
        <v>991</v>
      </c>
      <c r="AH9" s="2128"/>
      <c r="AI9" s="2176" t="s">
        <v>992</v>
      </c>
      <c r="AJ9" s="2128" t="s">
        <v>993</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994</v>
      </c>
      <c r="L10" s="2102" t="s">
        <v>995</v>
      </c>
      <c r="M10" s="2104"/>
      <c r="N10" s="2128" t="s">
        <v>996</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997</v>
      </c>
      <c r="M11" s="2176" t="s">
        <v>998</v>
      </c>
      <c r="N11" s="2128" t="s">
        <v>999</v>
      </c>
      <c r="O11" s="2128"/>
      <c r="P11" s="2419" t="s">
        <v>980</v>
      </c>
      <c r="Q11" s="2419" t="s">
        <v>1000</v>
      </c>
      <c r="R11" s="2419" t="s">
        <v>1001</v>
      </c>
      <c r="S11" s="2419" t="s">
        <v>1002</v>
      </c>
      <c r="T11" s="2419"/>
      <c r="U11" s="2419"/>
      <c r="V11" s="2419"/>
      <c r="W11" s="2419"/>
      <c r="X11" s="2419"/>
      <c r="Y11" s="2419"/>
      <c r="Z11" s="2195"/>
      <c r="AA11" s="2196"/>
      <c r="AB11" s="2128" t="s">
        <v>1003</v>
      </c>
      <c r="AC11" s="2128"/>
      <c r="AD11" s="2102" t="s">
        <v>1004</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1005</v>
      </c>
      <c r="K12" s="2128"/>
      <c r="L12" s="2233"/>
      <c r="M12" s="2233"/>
      <c r="N12" s="2128"/>
      <c r="O12" s="2128"/>
      <c r="P12" s="2419"/>
      <c r="Q12" s="2419"/>
      <c r="R12" s="2419"/>
      <c r="S12" s="1135" t="s">
        <v>85</v>
      </c>
      <c r="T12" s="1135" t="s">
        <v>86</v>
      </c>
      <c r="U12" s="1135" t="s">
        <v>84</v>
      </c>
      <c r="V12" s="1135" t="s">
        <v>1006</v>
      </c>
      <c r="W12" s="1135" t="s">
        <v>84</v>
      </c>
      <c r="X12" s="1135" t="s">
        <v>1007</v>
      </c>
      <c r="Y12" s="1135" t="s">
        <v>1008</v>
      </c>
      <c r="Z12" s="2201"/>
      <c r="AA12" s="2202"/>
      <c r="AB12" s="1142" t="s">
        <v>1009</v>
      </c>
      <c r="AC12" s="1142" t="s">
        <v>1010</v>
      </c>
      <c r="AD12" s="1142" t="s">
        <v>1009</v>
      </c>
      <c r="AE12" s="1142" t="s">
        <v>1010</v>
      </c>
      <c r="AF12" s="2233"/>
      <c r="AG12" s="1155" t="s">
        <v>1011</v>
      </c>
      <c r="AH12" s="1155" t="s">
        <v>1012</v>
      </c>
      <c r="AI12" s="2233"/>
      <c r="AJ12" s="1155" t="s">
        <v>1011</v>
      </c>
      <c r="AK12" s="1155" t="s">
        <v>1012</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1013</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05092-4084-AC68-9698-0.AD1D3A0B}"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49"/>
      <c r="H5" s="2249"/>
      <c r="I5" s="2249"/>
      <c r="J5" s="2249"/>
      <c r="W5" s="1156">
        <v>26</v>
      </c>
    </row>
    <row customHeight="1" ht="10.5">
      <c r="F6" s="2177" t="str">
        <f>IF(org=0,"Не определено",org)</f>
        <v>Троицкая ГРЭС филиал ПАО "ОГК-2"</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298</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1014</v>
      </c>
      <c r="H10" s="2427" t="s">
        <v>1015</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1016</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1017</v>
      </c>
      <c r="G14" s="2422" t="s">
        <v>1018</v>
      </c>
      <c r="H14" s="2422"/>
      <c r="I14" s="2422"/>
      <c r="J14" s="2422"/>
      <c r="K14" s="1235"/>
      <c r="W14" s="1156">
        <v>11</v>
      </c>
    </row>
    <row customHeight="1" ht="11.549999999999999">
      <c r="F15" s="1231">
        <v>1</v>
      </c>
      <c r="G15" s="691" t="s">
        <v>1019</v>
      </c>
      <c r="H15" s="1237">
        <f>SUM(I15:J15)</f>
        <v>0</v>
      </c>
      <c r="I15" s="1237">
        <f>SUM(I16:I27)</f>
        <v>0</v>
      </c>
      <c r="J15" s="1226"/>
      <c r="K15" s="1235"/>
      <c r="W15" s="1156">
        <v>11</v>
      </c>
    </row>
    <row customHeight="1" ht="24">
      <c r="F16" s="1231" t="s">
        <v>1020</v>
      </c>
      <c r="G16" s="1238" t="s">
        <v>1021</v>
      </c>
      <c r="H16" s="1237">
        <f>SUM(I16:J16)</f>
        <v>0</v>
      </c>
      <c r="I16" s="1236"/>
      <c r="J16" s="1226"/>
      <c r="K16" s="1235"/>
      <c r="W16" s="1156">
        <v>23</v>
      </c>
    </row>
    <row customHeight="1" ht="24">
      <c r="F17" s="1231" t="s">
        <v>1022</v>
      </c>
      <c r="G17" s="1238" t="s">
        <v>1023</v>
      </c>
      <c r="H17" s="1237">
        <f>SUM(I17:J17)</f>
        <v>0</v>
      </c>
      <c r="I17" s="1236"/>
      <c r="J17" s="1226"/>
      <c r="K17" s="1235"/>
      <c r="W17" s="1156">
        <v>23</v>
      </c>
    </row>
    <row customHeight="1" ht="35.699999999999996">
      <c r="F18" s="1231" t="s">
        <v>1024</v>
      </c>
      <c r="G18" s="1238" t="s">
        <v>1025</v>
      </c>
      <c r="H18" s="1237">
        <f>SUM(I18:J18)</f>
        <v>0</v>
      </c>
      <c r="I18" s="1236"/>
      <c r="J18" s="1226"/>
      <c r="K18" s="1235"/>
      <c r="W18" s="1156">
        <v>34</v>
      </c>
    </row>
    <row customHeight="1" ht="35.699999999999996">
      <c r="F19" s="1231" t="s">
        <v>1026</v>
      </c>
      <c r="G19" s="1238" t="s">
        <v>1027</v>
      </c>
      <c r="H19" s="1237">
        <f>SUM(I19:J19)</f>
        <v>0</v>
      </c>
      <c r="I19" s="1236"/>
      <c r="J19" s="1226"/>
      <c r="K19" s="1235"/>
      <c r="W19" s="1156">
        <v>34</v>
      </c>
    </row>
    <row customHeight="1" ht="48.29999999999999">
      <c r="F20" s="1231" t="s">
        <v>1028</v>
      </c>
      <c r="G20" s="1238" t="s">
        <v>1029</v>
      </c>
      <c r="H20" s="1237">
        <f>SUM(I20:J20)</f>
        <v>0</v>
      </c>
      <c r="I20" s="1236"/>
      <c r="J20" s="1226"/>
      <c r="K20" s="1235"/>
      <c r="W20" s="1156">
        <v>46</v>
      </c>
    </row>
    <row customHeight="1" ht="35.699999999999996">
      <c r="F21" s="1231" t="s">
        <v>1030</v>
      </c>
      <c r="G21" s="1238" t="s">
        <v>1031</v>
      </c>
      <c r="H21" s="1237">
        <f>SUM(I21:J21)</f>
        <v>0</v>
      </c>
      <c r="I21" s="1236"/>
      <c r="J21" s="1226"/>
      <c r="K21" s="1235"/>
      <c r="W21" s="1156">
        <v>34</v>
      </c>
    </row>
    <row customHeight="1" ht="35.699999999999996">
      <c r="F22" s="1231" t="s">
        <v>1032</v>
      </c>
      <c r="G22" s="1238" t="s">
        <v>1033</v>
      </c>
      <c r="H22" s="1237">
        <f>SUM(I22:J22)</f>
        <v>0</v>
      </c>
      <c r="I22" s="1236"/>
      <c r="J22" s="1226"/>
      <c r="K22" s="1235"/>
      <c r="W22" s="1156">
        <v>34</v>
      </c>
    </row>
    <row customHeight="1" ht="24">
      <c r="F23" s="1231" t="s">
        <v>1034</v>
      </c>
      <c r="G23" s="1238" t="s">
        <v>1035</v>
      </c>
      <c r="H23" s="1237">
        <f>SUM(I23:J23)</f>
        <v>0</v>
      </c>
      <c r="I23" s="1236"/>
      <c r="J23" s="1226"/>
      <c r="K23" s="1235"/>
      <c r="W23" s="1156">
        <v>23</v>
      </c>
    </row>
    <row customHeight="1" ht="24">
      <c r="F24" s="1231" t="s">
        <v>1036</v>
      </c>
      <c r="G24" s="1238" t="s">
        <v>1037</v>
      </c>
      <c r="H24" s="1237">
        <f>SUM(I24:J24)</f>
        <v>0</v>
      </c>
      <c r="I24" s="1236"/>
      <c r="J24" s="1226"/>
      <c r="K24" s="1235"/>
      <c r="W24" s="1156">
        <v>23</v>
      </c>
    </row>
    <row customHeight="1" ht="35.699999999999996">
      <c r="F25" s="1231" t="s">
        <v>1038</v>
      </c>
      <c r="G25" s="1238" t="s">
        <v>1039</v>
      </c>
      <c r="H25" s="1237">
        <f>SUM(I25:J25)</f>
        <v>0</v>
      </c>
      <c r="I25" s="1236"/>
      <c r="J25" s="1226"/>
      <c r="K25" s="1235"/>
      <c r="W25" s="1156">
        <v>34</v>
      </c>
    </row>
    <row customHeight="1" ht="35.699999999999996">
      <c r="F26" s="1231" t="s">
        <v>1040</v>
      </c>
      <c r="G26" s="1238" t="s">
        <v>1041</v>
      </c>
      <c r="H26" s="1237">
        <f>SUM(I26:J26)</f>
        <v>0</v>
      </c>
      <c r="I26" s="1236"/>
      <c r="J26" s="1226"/>
      <c r="K26" s="1235"/>
      <c r="W26" s="1156">
        <v>34</v>
      </c>
    </row>
    <row customHeight="1" ht="11.549999999999999">
      <c r="F27" s="1231" t="s">
        <v>1042</v>
      </c>
      <c r="G27" s="1238" t="s">
        <v>1043</v>
      </c>
      <c r="H27" s="1237">
        <f>SUM(I27:J27)</f>
        <v>0</v>
      </c>
      <c r="I27" s="1236"/>
      <c r="J27" s="1226"/>
      <c r="K27" s="1235"/>
      <c r="W27" s="1156">
        <v>11</v>
      </c>
    </row>
    <row customHeight="1" ht="11.549999999999999">
      <c r="F28" s="1231">
        <v>2</v>
      </c>
      <c r="G28" s="691" t="s">
        <v>1044</v>
      </c>
      <c r="H28" s="1237">
        <f>SUM(I28:J28)</f>
        <v>0</v>
      </c>
      <c r="I28" s="1237">
        <f>SUM(I29:I31)</f>
        <v>0</v>
      </c>
      <c r="J28" s="1226"/>
      <c r="K28" s="1235"/>
      <c r="W28" s="1156">
        <v>11</v>
      </c>
    </row>
    <row customHeight="1" ht="11.549999999999999">
      <c r="F29" s="1231" t="s">
        <v>707</v>
      </c>
      <c r="G29" s="1238" t="s">
        <v>1045</v>
      </c>
      <c r="H29" s="1237">
        <f>SUM(I29:J29)</f>
        <v>0</v>
      </c>
      <c r="I29" s="1236"/>
      <c r="J29" s="1226"/>
      <c r="K29" s="1235"/>
      <c r="W29" s="1156">
        <v>11</v>
      </c>
    </row>
    <row customHeight="1" ht="11.549999999999999">
      <c r="F30" s="1231" t="s">
        <v>305</v>
      </c>
      <c r="G30" s="1238" t="s">
        <v>1046</v>
      </c>
      <c r="H30" s="1237">
        <f>SUM(I30:J30)</f>
        <v>0</v>
      </c>
      <c r="I30" s="1236"/>
      <c r="J30" s="1226"/>
      <c r="K30" s="1235"/>
      <c r="W30" s="1156">
        <v>11</v>
      </c>
    </row>
    <row customHeight="1" ht="11.549999999999999">
      <c r="F31" s="1231" t="s">
        <v>308</v>
      </c>
      <c r="G31" s="1238" t="s">
        <v>1047</v>
      </c>
      <c r="H31" s="1237">
        <f>SUM(I31:J31)</f>
        <v>0</v>
      </c>
      <c r="I31" s="1236"/>
      <c r="J31" s="1226"/>
      <c r="K31" s="1235"/>
      <c r="W31" s="1156">
        <v>11</v>
      </c>
    </row>
    <row customHeight="1" ht="11.549999999999999">
      <c r="F32" s="1231">
        <v>3</v>
      </c>
      <c r="G32" s="691" t="s">
        <v>1048</v>
      </c>
      <c r="H32" s="1237">
        <f>SUM(I32:J32)</f>
        <v>0</v>
      </c>
      <c r="I32" s="1237">
        <f>SUM(I33:I34)</f>
        <v>0</v>
      </c>
      <c r="J32" s="1226"/>
      <c r="K32" s="1235"/>
      <c r="W32" s="1156">
        <v>11</v>
      </c>
    </row>
    <row customHeight="1" ht="48.29999999999999">
      <c r="F33" s="1231" t="s">
        <v>322</v>
      </c>
      <c r="G33" s="1238" t="s">
        <v>1049</v>
      </c>
      <c r="H33" s="1237">
        <f>SUM(I33:J33)</f>
        <v>0</v>
      </c>
      <c r="I33" s="1236"/>
      <c r="J33" s="1226"/>
      <c r="K33" s="1235"/>
      <c r="W33" s="1156">
        <v>46</v>
      </c>
    </row>
    <row customHeight="1" ht="11.549999999999999">
      <c r="F34" s="1231" t="s">
        <v>330</v>
      </c>
      <c r="G34" s="1238" t="s">
        <v>1050</v>
      </c>
      <c r="H34" s="1237">
        <f>SUM(I34:J34)</f>
        <v>0</v>
      </c>
      <c r="I34" s="1236"/>
      <c r="J34" s="1226"/>
      <c r="K34" s="1235"/>
      <c r="W34" s="1156">
        <v>11</v>
      </c>
    </row>
    <row customHeight="1" ht="11.549999999999999">
      <c r="F35" s="1231">
        <v>4</v>
      </c>
      <c r="G35" s="691" t="s">
        <v>1051</v>
      </c>
      <c r="H35" s="1237">
        <f>SUM(I35:J35)</f>
        <v>0</v>
      </c>
      <c r="I35" s="1236"/>
      <c r="J35" s="1226"/>
      <c r="K35" s="1235"/>
      <c r="W35" s="1156">
        <v>11</v>
      </c>
    </row>
    <row customHeight="1" ht="11.549999999999999">
      <c r="F36" s="1231"/>
      <c r="G36" s="694" t="s">
        <v>1052</v>
      </c>
      <c r="H36" s="1237">
        <f>SUM(I36:J36)</f>
        <v>0</v>
      </c>
      <c r="I36" s="1237">
        <f>SUM(I15,I28,I32,I35)</f>
        <v>0</v>
      </c>
      <c r="J36" s="1226"/>
      <c r="K36" s="1235"/>
      <c r="W36" s="1156">
        <v>11</v>
      </c>
    </row>
    <row customHeight="1" ht="29.25">
      <c r="F37" s="1232" t="s">
        <v>1053</v>
      </c>
      <c r="G37" s="2423" t="s">
        <v>1054</v>
      </c>
      <c r="H37" s="2423"/>
      <c r="I37" s="2423"/>
      <c r="J37" s="2423"/>
      <c r="K37" s="1235"/>
      <c r="W37" s="1156">
        <v>28</v>
      </c>
    </row>
    <row customHeight="1" ht="24">
      <c r="F38" s="1231" t="s">
        <v>108</v>
      </c>
      <c r="G38" s="691" t="s">
        <v>1055</v>
      </c>
      <c r="H38" s="1237">
        <f>SUM(I38:J38)</f>
        <v>0</v>
      </c>
      <c r="I38" s="1237">
        <f>SUM(I39,I44,I47)</f>
        <v>0</v>
      </c>
      <c r="J38" s="1226"/>
      <c r="K38" s="1235"/>
      <c r="W38" s="1156">
        <v>23</v>
      </c>
    </row>
    <row customHeight="1" ht="11.549999999999999">
      <c r="F39" s="1231" t="s">
        <v>1020</v>
      </c>
      <c r="G39" s="1238" t="s">
        <v>1019</v>
      </c>
      <c r="H39" s="1237">
        <f>SUM(I39:J39)</f>
        <v>0</v>
      </c>
      <c r="I39" s="1237">
        <f>SUM(I40:I43)</f>
        <v>0</v>
      </c>
      <c r="J39" s="1226"/>
      <c r="K39" s="1235"/>
      <c r="W39" s="1156">
        <v>11</v>
      </c>
    </row>
    <row customHeight="1" ht="24">
      <c r="F40" s="1231" t="s">
        <v>1056</v>
      </c>
      <c r="G40" s="1239" t="s">
        <v>1057</v>
      </c>
      <c r="H40" s="1237">
        <f>SUM(I40:J40)</f>
        <v>0</v>
      </c>
      <c r="I40" s="1236"/>
      <c r="J40" s="1226"/>
      <c r="K40" s="1235"/>
      <c r="W40" s="1156">
        <v>23</v>
      </c>
    </row>
    <row customHeight="1" ht="11.549999999999999">
      <c r="F41" s="1231" t="s">
        <v>1058</v>
      </c>
      <c r="G41" s="1239" t="s">
        <v>1059</v>
      </c>
      <c r="H41" s="1237">
        <f>SUM(I41:J41)</f>
        <v>0</v>
      </c>
      <c r="I41" s="1236"/>
      <c r="J41" s="1226"/>
      <c r="K41" s="1235"/>
      <c r="W41" s="1156">
        <v>11</v>
      </c>
    </row>
    <row customHeight="1" ht="11.549999999999999">
      <c r="F42" s="1231" t="s">
        <v>1060</v>
      </c>
      <c r="G42" s="1239" t="s">
        <v>1061</v>
      </c>
      <c r="H42" s="1237">
        <f>SUM(I42:J42)</f>
        <v>0</v>
      </c>
      <c r="I42" s="1236"/>
      <c r="J42" s="1226"/>
      <c r="K42" s="1235"/>
      <c r="W42" s="1156">
        <v>11</v>
      </c>
    </row>
    <row customHeight="1" ht="35.699999999999996">
      <c r="F43" s="1231" t="s">
        <v>1062</v>
      </c>
      <c r="G43" s="1239" t="s">
        <v>1063</v>
      </c>
      <c r="H43" s="1237">
        <f>SUM(I43:J43)</f>
        <v>0</v>
      </c>
      <c r="I43" s="1236"/>
      <c r="J43" s="1226"/>
      <c r="K43" s="1235"/>
      <c r="W43" s="1156">
        <v>34</v>
      </c>
    </row>
    <row customHeight="1" ht="11.549999999999999">
      <c r="F44" s="1231" t="s">
        <v>1022</v>
      </c>
      <c r="G44" s="1238" t="s">
        <v>1048</v>
      </c>
      <c r="H44" s="1237">
        <f>SUM(I44:J44)</f>
        <v>0</v>
      </c>
      <c r="I44" s="1237">
        <f>SUM(I45:I46)</f>
        <v>0</v>
      </c>
      <c r="J44" s="1226"/>
      <c r="K44" s="1235"/>
      <c r="W44" s="1156">
        <v>11</v>
      </c>
    </row>
    <row customHeight="1" ht="48.29999999999999">
      <c r="F45" s="1231" t="s">
        <v>1064</v>
      </c>
      <c r="G45" s="1239" t="s">
        <v>1049</v>
      </c>
      <c r="H45" s="1237">
        <f>SUM(I45:J45)</f>
        <v>0</v>
      </c>
      <c r="I45" s="1236"/>
      <c r="J45" s="1226"/>
      <c r="K45" s="1235"/>
      <c r="W45" s="1156">
        <v>46</v>
      </c>
    </row>
    <row customHeight="1" ht="11.549999999999999">
      <c r="F46" s="1231" t="s">
        <v>1065</v>
      </c>
      <c r="G46" s="1239" t="s">
        <v>1050</v>
      </c>
      <c r="H46" s="1237">
        <f>SUM(I46:J46)</f>
        <v>0</v>
      </c>
      <c r="I46" s="1236"/>
      <c r="J46" s="1226"/>
      <c r="K46" s="1235"/>
      <c r="W46" s="1156">
        <v>11</v>
      </c>
    </row>
    <row customHeight="1" ht="11.549999999999999">
      <c r="F47" s="1231" t="s">
        <v>1024</v>
      </c>
      <c r="G47" s="1238" t="s">
        <v>1066</v>
      </c>
      <c r="H47" s="1237">
        <f>SUM(I47:J47)</f>
        <v>0</v>
      </c>
      <c r="I47" s="1236"/>
      <c r="J47" s="1226"/>
      <c r="K47" s="1235"/>
      <c r="W47" s="1156">
        <v>11</v>
      </c>
    </row>
    <row customHeight="1" ht="24">
      <c r="F48" s="1231" t="s">
        <v>109</v>
      </c>
      <c r="G48" s="691" t="s">
        <v>1067</v>
      </c>
      <c r="H48" s="1237">
        <f>SUM(I48:J48)</f>
        <v>0</v>
      </c>
      <c r="I48" s="1237">
        <f>SUM(I49,I54,I57)</f>
        <v>0</v>
      </c>
      <c r="J48" s="1226"/>
      <c r="K48" s="1235"/>
      <c r="W48" s="1156">
        <v>23</v>
      </c>
    </row>
    <row customHeight="1" ht="11.549999999999999">
      <c r="F49" s="1231" t="s">
        <v>707</v>
      </c>
      <c r="G49" s="1238" t="s">
        <v>1019</v>
      </c>
      <c r="H49" s="1237">
        <f>SUM(I49:J49)</f>
        <v>0</v>
      </c>
      <c r="I49" s="1237">
        <f>SUM(I50:I53)</f>
        <v>0</v>
      </c>
      <c r="J49" s="1226"/>
      <c r="K49" s="1235"/>
      <c r="W49" s="1156">
        <v>11</v>
      </c>
    </row>
    <row customHeight="1" ht="24">
      <c r="F50" s="1231" t="s">
        <v>710</v>
      </c>
      <c r="G50" s="1239" t="s">
        <v>1057</v>
      </c>
      <c r="H50" s="1237">
        <f>SUM(I50:J50)</f>
        <v>0</v>
      </c>
      <c r="I50" s="1236"/>
      <c r="J50" s="1226"/>
      <c r="K50" s="1235"/>
      <c r="W50" s="1156">
        <v>23</v>
      </c>
    </row>
    <row customHeight="1" ht="11.549999999999999">
      <c r="F51" s="1231" t="s">
        <v>713</v>
      </c>
      <c r="G51" s="1239" t="s">
        <v>1059</v>
      </c>
      <c r="H51" s="1237">
        <f>SUM(I51:J51)</f>
        <v>0</v>
      </c>
      <c r="I51" s="1236"/>
      <c r="J51" s="1226"/>
      <c r="K51" s="1235"/>
      <c r="W51" s="1156">
        <v>11</v>
      </c>
    </row>
    <row customHeight="1" ht="11.549999999999999">
      <c r="F52" s="1231" t="s">
        <v>1068</v>
      </c>
      <c r="G52" s="1239" t="s">
        <v>1061</v>
      </c>
      <c r="H52" s="1237">
        <f>SUM(I52:J52)</f>
        <v>0</v>
      </c>
      <c r="I52" s="1236"/>
      <c r="J52" s="1226"/>
      <c r="K52" s="1235"/>
      <c r="W52" s="1156">
        <v>11</v>
      </c>
    </row>
    <row customHeight="1" ht="35.699999999999996">
      <c r="F53" s="1231" t="s">
        <v>1069</v>
      </c>
      <c r="G53" s="1239" t="s">
        <v>1063</v>
      </c>
      <c r="H53" s="1237">
        <f>SUM(I53:J53)</f>
        <v>0</v>
      </c>
      <c r="I53" s="1236"/>
      <c r="J53" s="1226"/>
      <c r="K53" s="1235"/>
      <c r="W53" s="1156">
        <v>34</v>
      </c>
    </row>
    <row customHeight="1" ht="11.549999999999999">
      <c r="F54" s="1231" t="s">
        <v>305</v>
      </c>
      <c r="G54" s="1238" t="s">
        <v>1048</v>
      </c>
      <c r="H54" s="1237">
        <f>SUM(I54:J54)</f>
        <v>0</v>
      </c>
      <c r="I54" s="1237">
        <f>SUM(I55:I56)</f>
        <v>0</v>
      </c>
      <c r="J54" s="1226"/>
      <c r="K54" s="1235"/>
      <c r="W54" s="1156">
        <v>11</v>
      </c>
    </row>
    <row customHeight="1" ht="48.29999999999999">
      <c r="F55" s="1231" t="s">
        <v>717</v>
      </c>
      <c r="G55" s="1239" t="s">
        <v>1049</v>
      </c>
      <c r="H55" s="1237">
        <f>SUM(I55:J55)</f>
        <v>0</v>
      </c>
      <c r="I55" s="1236"/>
      <c r="J55" s="1226"/>
      <c r="K55" s="1235"/>
      <c r="W55" s="1156">
        <v>46</v>
      </c>
    </row>
    <row customHeight="1" ht="11.549999999999999">
      <c r="F56" s="1231" t="s">
        <v>719</v>
      </c>
      <c r="G56" s="1239" t="s">
        <v>1050</v>
      </c>
      <c r="H56" s="1237">
        <f>SUM(I56:J56)</f>
        <v>0</v>
      </c>
      <c r="I56" s="1236"/>
      <c r="J56" s="1226"/>
      <c r="K56" s="1235"/>
      <c r="W56" s="1156">
        <v>11</v>
      </c>
    </row>
    <row customHeight="1" ht="11.549999999999999">
      <c r="F57" s="1231" t="s">
        <v>308</v>
      </c>
      <c r="G57" s="1238" t="s">
        <v>1066</v>
      </c>
      <c r="H57" s="1237">
        <f>SUM(I57:J57)</f>
        <v>0</v>
      </c>
      <c r="I57" s="1236"/>
      <c r="J57" s="1226"/>
      <c r="K57" s="1235"/>
      <c r="W57" s="1156">
        <v>11</v>
      </c>
    </row>
    <row customHeight="1" ht="11.549999999999999">
      <c r="F58" s="1231"/>
      <c r="G58" s="1240" t="s">
        <v>1052</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0FB48-313D-2365-2807-0.45EC5488}"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Троицкая ГРЭС филиал ПАО "ОГК-2"</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1070</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1071</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298</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1072</v>
      </c>
      <c r="H11" s="2438" t="s">
        <v>1073</v>
      </c>
      <c r="I11" s="2438" t="s">
        <v>1074</v>
      </c>
      <c r="J11" s="2439"/>
      <c r="K11" s="2439"/>
      <c r="L11" s="2439"/>
      <c r="M11" s="2439"/>
      <c r="N11" s="2439"/>
      <c r="O11" s="2210" t="s">
        <v>1075</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1075</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1075</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1076</v>
      </c>
      <c r="P12" s="2210"/>
      <c r="Q12" s="2210"/>
      <c r="R12" s="2210"/>
      <c r="S12" s="2210" t="s">
        <v>1077</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1078</v>
      </c>
      <c r="BU12" s="2388"/>
      <c r="BV12" s="2388"/>
      <c r="BW12" s="2434"/>
      <c r="BX12" s="2387" t="s">
        <v>1079</v>
      </c>
      <c r="BY12" s="2388"/>
      <c r="BZ12" s="2388"/>
      <c r="CA12" s="2434"/>
      <c r="CB12" s="2387" t="s">
        <v>1080</v>
      </c>
      <c r="CC12" s="2434"/>
      <c r="CD12" s="2387" t="s">
        <v>1081</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1082</v>
      </c>
      <c r="CZ12" s="2388"/>
      <c r="DA12" s="2388"/>
      <c r="DB12" s="2388"/>
      <c r="DC12" s="2388"/>
      <c r="DD12" s="2434"/>
      <c r="DE12" s="2387" t="s">
        <v>1083</v>
      </c>
      <c r="DF12" s="2434"/>
      <c r="DG12" s="2387" t="s">
        <v>1081</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1084</v>
      </c>
      <c r="P13" s="2210"/>
      <c r="Q13" s="2210"/>
      <c r="R13" s="2210"/>
      <c r="S13" s="2337" t="s">
        <v>1085</v>
      </c>
      <c r="T13" s="2389"/>
      <c r="U13" s="2128" t="s">
        <v>1086</v>
      </c>
      <c r="V13" s="2128"/>
      <c r="W13" s="2128"/>
      <c r="X13" s="2128"/>
      <c r="Y13" s="2128" t="s">
        <v>1087</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1088</v>
      </c>
      <c r="BU13" s="2389"/>
      <c r="BV13" s="2337" t="s">
        <v>1089</v>
      </c>
      <c r="BW13" s="2389"/>
      <c r="BX13" s="2337" t="s">
        <v>1090</v>
      </c>
      <c r="BY13" s="2389"/>
      <c r="BZ13" s="2337" t="s">
        <v>1091</v>
      </c>
      <c r="CA13" s="2389"/>
      <c r="CB13" s="2337" t="s">
        <v>1092</v>
      </c>
      <c r="CC13" s="2389"/>
      <c r="CD13" s="2337" t="s">
        <v>1093</v>
      </c>
      <c r="CE13" s="2389"/>
      <c r="CF13" s="2337" t="s">
        <v>1094</v>
      </c>
      <c r="CG13" s="2389"/>
      <c r="CH13" s="2387" t="s">
        <v>1095</v>
      </c>
      <c r="CI13" s="2388"/>
      <c r="CJ13" s="2388"/>
      <c r="CK13" s="2434"/>
      <c r="CL13" s="2437"/>
      <c r="CM13" s="2435"/>
      <c r="CN13" s="2435"/>
      <c r="CO13" s="2435"/>
      <c r="CP13" s="2435"/>
      <c r="CQ13" s="2435"/>
      <c r="CR13" s="2435"/>
      <c r="CS13" s="2435"/>
      <c r="CT13" s="2435"/>
      <c r="CU13" s="2435"/>
      <c r="CV13" s="2435"/>
      <c r="CW13" s="2435"/>
      <c r="CX13" s="2454"/>
      <c r="CY13" s="2337" t="s">
        <v>1096</v>
      </c>
      <c r="CZ13" s="2389"/>
      <c r="DA13" s="2337" t="s">
        <v>1097</v>
      </c>
      <c r="DB13" s="2389"/>
      <c r="DC13" s="2337" t="s">
        <v>1098</v>
      </c>
      <c r="DD13" s="2389"/>
      <c r="DE13" s="2337" t="s">
        <v>1099</v>
      </c>
      <c r="DF13" s="2389"/>
      <c r="DG13" s="2387" t="s">
        <v>1100</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1101</v>
      </c>
      <c r="P14" s="2389"/>
      <c r="Q14" s="2337" t="s">
        <v>1102</v>
      </c>
      <c r="R14" s="2389"/>
      <c r="S14" s="2338"/>
      <c r="T14" s="2214"/>
      <c r="U14" s="2337" t="s">
        <v>834</v>
      </c>
      <c r="V14" s="2389"/>
      <c r="W14" s="2337" t="s">
        <v>837</v>
      </c>
      <c r="X14" s="2389"/>
      <c r="Y14" s="2337" t="s">
        <v>834</v>
      </c>
      <c r="Z14" s="2389"/>
      <c r="AA14" s="2337" t="s">
        <v>844</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1103</v>
      </c>
      <c r="CI14" s="2389"/>
      <c r="CJ14" s="2337" t="s">
        <v>1104</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1105</v>
      </c>
      <c r="DH14" s="2389"/>
      <c r="DI14" s="2337" t="s">
        <v>1106</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824</v>
      </c>
      <c r="P16" s="2434"/>
      <c r="Q16" s="2387" t="s">
        <v>826</v>
      </c>
      <c r="R16" s="2434"/>
      <c r="S16" s="2387" t="s">
        <v>830</v>
      </c>
      <c r="T16" s="2434"/>
      <c r="U16" s="2387" t="s">
        <v>835</v>
      </c>
      <c r="V16" s="2434"/>
      <c r="W16" s="2387" t="s">
        <v>838</v>
      </c>
      <c r="X16" s="2434"/>
      <c r="Y16" s="2387" t="s">
        <v>842</v>
      </c>
      <c r="Z16" s="2434"/>
      <c r="AA16" s="2387" t="s">
        <v>845</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556</v>
      </c>
      <c r="BU16" s="2434"/>
      <c r="BV16" s="2387" t="s">
        <v>556</v>
      </c>
      <c r="BW16" s="2434"/>
      <c r="BX16" s="2387" t="s">
        <v>556</v>
      </c>
      <c r="BY16" s="2434"/>
      <c r="BZ16" s="2387" t="s">
        <v>556</v>
      </c>
      <c r="CA16" s="2434"/>
      <c r="CB16" s="2387" t="s">
        <v>1107</v>
      </c>
      <c r="CC16" s="2434"/>
      <c r="CD16" s="2387" t="s">
        <v>556</v>
      </c>
      <c r="CE16" s="2434"/>
      <c r="CF16" s="2387" t="s">
        <v>1108</v>
      </c>
      <c r="CG16" s="2434"/>
      <c r="CH16" s="2387" t="s">
        <v>1109</v>
      </c>
      <c r="CI16" s="2434"/>
      <c r="CJ16" s="2387" t="s">
        <v>1109</v>
      </c>
      <c r="CK16" s="2434"/>
      <c r="CL16" s="2437"/>
      <c r="CM16" s="2435"/>
      <c r="CN16" s="2435"/>
      <c r="CO16" s="2435"/>
      <c r="CP16" s="2435"/>
      <c r="CQ16" s="2435"/>
      <c r="CR16" s="2435"/>
      <c r="CS16" s="2435"/>
      <c r="CT16" s="2435"/>
      <c r="CU16" s="2435"/>
      <c r="CV16" s="2435"/>
      <c r="CW16" s="2435"/>
      <c r="CX16" s="2454"/>
      <c r="CY16" s="2337" t="s">
        <v>556</v>
      </c>
      <c r="CZ16" s="2389"/>
      <c r="DA16" s="2337" t="s">
        <v>556</v>
      </c>
      <c r="DB16" s="2389"/>
      <c r="DC16" s="2337" t="s">
        <v>556</v>
      </c>
      <c r="DD16" s="2389"/>
      <c r="DE16" s="2387" t="s">
        <v>1107</v>
      </c>
      <c r="DF16" s="2434"/>
      <c r="DG16" s="2387" t="s">
        <v>1110</v>
      </c>
      <c r="DH16" s="2434"/>
      <c r="DI16" s="2387" t="s">
        <v>1110</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1111</v>
      </c>
      <c r="P17" s="1192" t="s">
        <v>1112</v>
      </c>
      <c r="Q17" s="1192" t="s">
        <v>1111</v>
      </c>
      <c r="R17" s="1192" t="s">
        <v>1112</v>
      </c>
      <c r="S17" s="1192" t="s">
        <v>1111</v>
      </c>
      <c r="T17" s="1192" t="s">
        <v>1112</v>
      </c>
      <c r="U17" s="1192" t="s">
        <v>1111</v>
      </c>
      <c r="V17" s="1192" t="s">
        <v>1112</v>
      </c>
      <c r="W17" s="1192" t="s">
        <v>1111</v>
      </c>
      <c r="X17" s="1192" t="s">
        <v>1112</v>
      </c>
      <c r="Y17" s="1192" t="s">
        <v>1111</v>
      </c>
      <c r="Z17" s="1192" t="s">
        <v>1112</v>
      </c>
      <c r="AA17" s="1192" t="s">
        <v>1111</v>
      </c>
      <c r="AB17" s="1192" t="s">
        <v>1112</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1111</v>
      </c>
      <c r="BU17" s="1192" t="s">
        <v>1112</v>
      </c>
      <c r="BV17" s="1192" t="s">
        <v>1111</v>
      </c>
      <c r="BW17" s="1192" t="s">
        <v>1112</v>
      </c>
      <c r="BX17" s="1192" t="s">
        <v>1111</v>
      </c>
      <c r="BY17" s="1192" t="s">
        <v>1112</v>
      </c>
      <c r="BZ17" s="1192" t="s">
        <v>1111</v>
      </c>
      <c r="CA17" s="1192" t="s">
        <v>1112</v>
      </c>
      <c r="CB17" s="1192" t="s">
        <v>1111</v>
      </c>
      <c r="CC17" s="1192" t="s">
        <v>1112</v>
      </c>
      <c r="CD17" s="1192" t="s">
        <v>1111</v>
      </c>
      <c r="CE17" s="1192" t="s">
        <v>1112</v>
      </c>
      <c r="CF17" s="1192" t="s">
        <v>1111</v>
      </c>
      <c r="CG17" s="1192" t="s">
        <v>1112</v>
      </c>
      <c r="CH17" s="1192" t="s">
        <v>1111</v>
      </c>
      <c r="CI17" s="1192" t="s">
        <v>1112</v>
      </c>
      <c r="CJ17" s="1192" t="s">
        <v>1111</v>
      </c>
      <c r="CK17" s="1192" t="s">
        <v>1112</v>
      </c>
      <c r="CL17" s="2437"/>
      <c r="CM17" s="2435"/>
      <c r="CN17" s="2435"/>
      <c r="CO17" s="2435"/>
      <c r="CP17" s="2435"/>
      <c r="CQ17" s="2435"/>
      <c r="CR17" s="2435"/>
      <c r="CS17" s="2435"/>
      <c r="CT17" s="2435"/>
      <c r="CU17" s="2435"/>
      <c r="CV17" s="2435"/>
      <c r="CW17" s="2435"/>
      <c r="CX17" s="2454"/>
      <c r="CY17" s="1192" t="s">
        <v>1111</v>
      </c>
      <c r="CZ17" s="1192" t="s">
        <v>1112</v>
      </c>
      <c r="DA17" s="1192" t="s">
        <v>1111</v>
      </c>
      <c r="DB17" s="1192" t="s">
        <v>1112</v>
      </c>
      <c r="DC17" s="1192" t="s">
        <v>1111</v>
      </c>
      <c r="DD17" s="1192" t="s">
        <v>1112</v>
      </c>
      <c r="DE17" s="1192" t="s">
        <v>1111</v>
      </c>
      <c r="DF17" s="1192" t="s">
        <v>1112</v>
      </c>
      <c r="DG17" s="1192" t="s">
        <v>1111</v>
      </c>
      <c r="DH17" s="1192" t="s">
        <v>1112</v>
      </c>
      <c r="DI17" s="1192" t="s">
        <v>1111</v>
      </c>
      <c r="DJ17" s="1192" t="s">
        <v>1112</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374</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3B69A5-6B82-8E63-206B-0.CCF7D20F}" mc:Ignorable="x14ac xr xr2 xr3">
  <sheetPr>
    <tabColor theme="2" tint="-0.1"/>
  </sheetPr>
  <dimension ref="A1:S23"/>
  <sheetViews>
    <sheetView topLeftCell="A1" showGridLines="0" zoomScale="90" workbookViewId="0">
      <selection activeCell="H22" sqref="H22"/>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687</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8"/>
      <c r="F5" s="2238"/>
      <c r="G5" s="2238"/>
      <c r="H5" s="2238"/>
      <c r="I5" s="538"/>
      <c r="S5" s="506">
        <v>38</v>
      </c>
    </row>
    <row customHeight="1" ht="15.75">
      <c r="C6" s="177"/>
      <c r="D6" s="2177" t="str">
        <f>IF(org=0,"Не определено",org)</f>
        <v>Троицкая ГРЭС филиал ПАО "ОГК-2"</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116</v>
      </c>
      <c r="S8" s="506">
        <v>1</v>
      </c>
    </row>
    <row customHeight="1" ht="15.75">
      <c r="C9" s="177"/>
      <c r="D9" s="712"/>
      <c r="E9" s="2368" t="s">
        <v>104</v>
      </c>
      <c r="F9" s="2369"/>
      <c r="G9" s="817" t="str">
        <f>IF(G8="","",INDEX(DIFFERENTIATION_UNMERGE_VD,MATCH(G8,DIFFERENTIATION_ID_DIFF,0)))</f>
        <v/>
      </c>
      <c r="H9" s="817" t="str">
        <f>IF(H8="","",INDEX(DIFFERENTIATION_UNMERGE_VD,MATCH(H8,DIFFERENTIATION_ID_DIFF,0)))</f>
        <v>Холодное водоснабжение. Питьевая вода</v>
      </c>
      <c r="I9" s="2128" t="s">
        <v>299</v>
      </c>
      <c r="S9" s="506">
        <v>15</v>
      </c>
    </row>
    <row s="1636" customFormat="1" customHeight="1" ht="15.75">
      <c r="A10" s="760"/>
      <c r="C10" s="177"/>
      <c r="D10" s="712"/>
      <c r="E10" s="2368" t="s">
        <v>562</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563</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298</v>
      </c>
      <c r="E12" s="2371"/>
      <c r="F12" s="2371"/>
      <c r="G12" s="888"/>
      <c r="H12" s="888"/>
      <c r="I12" s="2128"/>
      <c r="R12" s="676"/>
      <c r="S12" s="759">
        <v>15</v>
      </c>
    </row>
    <row customHeight="1" ht="35.699999999999996">
      <c r="C13" s="177"/>
      <c r="D13" s="762" t="s">
        <v>87</v>
      </c>
      <c r="E13" s="761" t="s">
        <v>300</v>
      </c>
      <c r="F13" s="761" t="s">
        <v>564</v>
      </c>
      <c r="G13" s="809" t="s">
        <v>301</v>
      </c>
      <c r="H13" s="755" t="s">
        <v>301</v>
      </c>
      <c r="I13" s="2128"/>
      <c r="S13" s="506">
        <v>34</v>
      </c>
    </row>
    <row customHeight="1" ht="15" hidden="1">
      <c r="C14" s="177"/>
      <c r="D14" s="594" t="s">
        <v>108</v>
      </c>
      <c r="E14" s="594" t="s">
        <v>109</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1113</v>
      </c>
      <c r="G15" s="686"/>
      <c r="H15" s="686">
        <v>0</v>
      </c>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1113</v>
      </c>
      <c r="G16" s="686"/>
      <c r="H16" s="686">
        <v>0</v>
      </c>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1113</v>
      </c>
      <c r="G17" s="686"/>
      <c r="H17" s="686">
        <v>0</v>
      </c>
      <c r="I17" s="209"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2" t="s">
        <v>304</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6">
        <v>57</v>
      </c>
    </row>
    <row customHeight="1" ht="15" hidden="1">
      <c r="D20" s="510" t="s">
        <v>1114</v>
      </c>
      <c r="E20" s="689"/>
      <c r="F20" s="510"/>
      <c r="G20" s="510"/>
      <c r="H20" s="510"/>
      <c r="I20" s="1764"/>
      <c r="S20" s="506">
        <v>0</v>
      </c>
    </row>
    <row customHeight="1" ht="29.25">
      <c r="C21" s="452"/>
      <c r="D21" s="540" t="s">
        <v>311</v>
      </c>
      <c r="E21" s="671" t="s">
        <v>1115</v>
      </c>
      <c r="F21" s="1762" t="str">
        <f>IF(TEMPLATE_SPHERE="HEAT","Гкал/час","тыс. куб. м/сутки")</f>
        <v>тыс. куб. м/сутки</v>
      </c>
      <c r="G21" s="681"/>
      <c r="H21" s="681">
        <v>0</v>
      </c>
      <c r="I21" s="2170"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6">
        <v>28</v>
      </c>
    </row>
    <row customHeight="1" ht="15.75">
      <c r="A22" s="506"/>
      <c r="C22" s="506"/>
      <c r="D22" s="348"/>
      <c r="E22" s="581" t="s">
        <v>1116</v>
      </c>
      <c r="F22" s="573"/>
      <c r="G22" s="573"/>
      <c r="H22" s="573"/>
      <c r="I22" s="2172"/>
      <c r="R22" s="506"/>
      <c r="S22" s="506">
        <v>15</v>
      </c>
    </row>
    <row customHeight="1" ht="22.5" hidden="1">
      <c r="A23" s="450" t="s">
        <v>81</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FE2785-F542-474F-3B67-0.006055C3}"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6"/>
      <c r="F5" s="2456"/>
      <c r="G5" s="2457"/>
      <c r="Q5" s="84">
        <v>28</v>
      </c>
    </row>
    <row s="1636" customFormat="1" customHeight="1" ht="18.75">
      <c r="A6" s="883"/>
      <c r="B6" s="418"/>
      <c r="C6" s="377"/>
      <c r="D6" s="2458" t="str">
        <f>IF(org=0,"Не определено",org)</f>
        <v>Троицкая ГРЭС филиал ПАО "ОГК-2"</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298</v>
      </c>
      <c r="E9" s="2210"/>
      <c r="F9" s="2210"/>
      <c r="G9" s="2390" t="s">
        <v>299</v>
      </c>
      <c r="Q9" s="84">
        <v>14</v>
      </c>
    </row>
    <row customHeight="1" ht="24">
      <c r="C10" s="97"/>
      <c r="D10" s="106" t="s">
        <v>87</v>
      </c>
      <c r="E10" s="109" t="s">
        <v>300</v>
      </c>
      <c r="F10" s="109" t="s">
        <v>388</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99" t="s">
        <v>304</v>
      </c>
      <c r="G12" s="152"/>
      <c r="Q12" s="84">
        <v>62</v>
      </c>
    </row>
    <row customHeight="1" ht="24">
      <c r="A13" s="193"/>
      <c r="C13" s="97"/>
      <c r="D13" s="148" t="s">
        <v>1020</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304</v>
      </c>
      <c r="G13" s="152"/>
      <c r="Q13" s="84">
        <v>23</v>
      </c>
    </row>
    <row customHeight="1" ht="14.699999999999998">
      <c r="A14" s="193"/>
      <c r="C14" s="97"/>
      <c r="D14" s="148" t="s">
        <v>1056</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1117</v>
      </c>
      <c r="F15" s="202"/>
      <c r="G15" s="2172"/>
      <c r="Q15" s="84">
        <v>15</v>
      </c>
    </row>
    <row customHeight="1" ht="14.699999999999998">
      <c r="A16" s="193"/>
      <c r="C16" s="97"/>
      <c r="D16" s="148" t="s">
        <v>1022</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99" t="s">
        <v>304</v>
      </c>
      <c r="G16" s="338"/>
      <c r="Q16" s="84">
        <v>14</v>
      </c>
    </row>
    <row customHeight="1" ht="14.699999999999998">
      <c r="A17" s="193"/>
      <c r="C17" s="97"/>
      <c r="D17" s="148" t="s">
        <v>1064</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1118</v>
      </c>
      <c r="F18" s="339"/>
      <c r="G18" s="2172"/>
      <c r="I18" s="351"/>
      <c r="J18" s="351"/>
      <c r="Q18" s="343">
        <v>21</v>
      </c>
    </row>
    <row s="1636" customFormat="1" customHeight="1" ht="256.5" hidden="1">
      <c r="A19" s="344"/>
      <c r="B19" s="418"/>
      <c r="C19" s="377"/>
      <c r="D19" s="885" t="s">
        <v>1024</v>
      </c>
      <c r="E19" s="884" t="s">
        <v>1119</v>
      </c>
      <c r="F19" s="386"/>
      <c r="G19" s="338" t="s">
        <v>1120</v>
      </c>
      <c r="I19" s="501"/>
      <c r="J19" s="501"/>
      <c r="Q19" s="759">
        <v>0</v>
      </c>
    </row>
    <row s="1636" customFormat="1" customHeight="1" ht="14.699999999999998">
      <c r="A20" s="344"/>
      <c r="B20" s="147"/>
      <c r="C20" s="308"/>
      <c r="D20" s="886">
        <v>2</v>
      </c>
      <c r="E20" s="331" t="s">
        <v>1121</v>
      </c>
      <c r="F20" s="199" t="s">
        <v>304</v>
      </c>
      <c r="G20" s="338"/>
      <c r="I20" s="351"/>
      <c r="J20" s="351"/>
      <c r="Q20" s="343">
        <v>14</v>
      </c>
    </row>
    <row s="1636" customFormat="1" customHeight="1" ht="18.75" hidden="1">
      <c r="A21" s="344"/>
      <c r="B21" s="147"/>
      <c r="C21" s="308"/>
      <c r="D21" s="334" t="s">
        <v>634</v>
      </c>
      <c r="E21" s="333"/>
      <c r="F21" s="332"/>
      <c r="G21" s="342"/>
      <c r="H21" s="335"/>
      <c r="I21" s="351"/>
      <c r="J21" s="351"/>
      <c r="Q21" s="343">
        <v>0</v>
      </c>
    </row>
    <row customHeight="1" ht="15.75">
      <c r="A22" s="193"/>
      <c r="C22" s="97"/>
      <c r="D22" s="110"/>
      <c r="E22" s="204" t="s">
        <v>320</v>
      </c>
      <c r="F22" s="339"/>
      <c r="G22" s="340"/>
      <c r="Q22" s="84">
        <v>15</v>
      </c>
    </row>
    <row s="1636" customFormat="1" customHeight="1" ht="22.5" hidden="1">
      <c r="A23" s="344"/>
      <c r="B23" s="1161"/>
      <c r="C23" s="377"/>
      <c r="D23" s="1674" t="s">
        <v>109</v>
      </c>
      <c r="E23" s="198" t="s">
        <v>1122</v>
      </c>
      <c r="F23" s="1671" t="s">
        <v>304</v>
      </c>
      <c r="G23" s="346"/>
      <c r="I23" s="1625"/>
      <c r="J23" s="1625"/>
      <c r="Q23" s="1632">
        <v>0</v>
      </c>
    </row>
    <row s="1636" customFormat="1" customHeight="1" ht="14.25" hidden="1">
      <c r="A24" s="344"/>
      <c r="B24" s="1161"/>
      <c r="C24" s="377"/>
      <c r="D24" s="1674" t="s">
        <v>707</v>
      </c>
      <c r="E24" s="1673" t="s">
        <v>1123</v>
      </c>
      <c r="F24" s="1671" t="s">
        <v>304</v>
      </c>
      <c r="G24" s="338"/>
      <c r="I24" s="1625"/>
      <c r="J24" s="1625"/>
      <c r="Q24" s="1632">
        <v>0</v>
      </c>
    </row>
    <row s="1636" customFormat="1" customHeight="1" ht="14.25" hidden="1">
      <c r="A25" s="344"/>
      <c r="B25" s="1161"/>
      <c r="C25" s="377"/>
      <c r="D25" s="1674" t="s">
        <v>710</v>
      </c>
      <c r="E25" s="196"/>
      <c r="F25" s="386"/>
      <c r="G25" s="2170" t="s">
        <v>1124</v>
      </c>
      <c r="I25" s="1625"/>
      <c r="J25" s="1625"/>
      <c r="Q25" s="1632">
        <v>0</v>
      </c>
    </row>
    <row s="1636" customFormat="1" customHeight="1" ht="22.5" hidden="1">
      <c r="A26" s="344"/>
      <c r="B26" s="1161"/>
      <c r="C26" s="377"/>
      <c r="D26" s="348"/>
      <c r="E26" s="350" t="s">
        <v>1125</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66C40F-F48D-B2ED-A114-0.F26F0B1E}"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687</v>
      </c>
      <c r="D2" s="1674"/>
      <c r="E2" s="200"/>
      <c r="F2" s="1671"/>
      <c r="G2" s="1671" t="s">
        <v>304</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687</v>
      </c>
      <c r="D4" s="1674"/>
      <c r="E4" s="206" t="s">
        <v>1126</v>
      </c>
      <c r="F4" s="1671"/>
      <c r="G4" s="258"/>
      <c r="H4" s="1671" t="s">
        <v>304</v>
      </c>
      <c r="K4" s="1625"/>
      <c r="L4" s="1625"/>
      <c r="M4" s="1632">
        <v>0</v>
      </c>
    </row>
    <row s="1636" customFormat="1" customHeight="1" ht="14.25" hidden="1">
      <c r="A5" s="1363"/>
      <c r="B5" s="1161"/>
      <c r="C5" s="345"/>
      <c r="K5" s="1625"/>
      <c r="L5" s="1625"/>
      <c r="M5" s="1632">
        <v>0</v>
      </c>
    </row>
    <row s="1636" customFormat="1" customHeight="1" ht="18.75" hidden="1">
      <c r="A6" s="1684"/>
      <c r="B6" s="1161"/>
      <c r="C6" s="1731" t="s">
        <v>687</v>
      </c>
      <c r="D6" s="1674"/>
      <c r="E6" s="207" t="s">
        <v>1127</v>
      </c>
      <c r="F6" s="1671"/>
      <c r="G6" s="258"/>
      <c r="H6" s="1671" t="s">
        <v>304</v>
      </c>
      <c r="K6" s="1625"/>
      <c r="L6" s="1625"/>
      <c r="M6" s="1632">
        <v>0</v>
      </c>
    </row>
    <row s="1636" customFormat="1" customHeight="1" ht="14.25" hidden="1">
      <c r="A7" s="1363"/>
      <c r="B7" s="1161"/>
      <c r="C7" s="345"/>
      <c r="K7" s="1625"/>
      <c r="L7" s="1625"/>
      <c r="M7" s="1632">
        <v>0</v>
      </c>
    </row>
    <row s="1636" customFormat="1" customHeight="1" ht="18.75" hidden="1">
      <c r="A8" s="1684"/>
      <c r="B8" s="1161"/>
      <c r="C8" s="1731" t="s">
        <v>687</v>
      </c>
      <c r="D8" s="1674"/>
      <c r="E8" s="207" t="s">
        <v>1128</v>
      </c>
      <c r="F8" s="1671"/>
      <c r="G8" s="258"/>
      <c r="H8" s="1671" t="s">
        <v>304</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687</v>
      </c>
      <c r="D10" s="1674"/>
      <c r="E10" s="207" t="s">
        <v>1129</v>
      </c>
      <c r="F10" s="1671"/>
      <c r="G10" s="1675"/>
      <c r="H10" s="1671" t="s">
        <v>304</v>
      </c>
      <c r="K10" s="1625"/>
      <c r="L10" s="1625" t="s">
        <v>1130</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6"/>
      <c r="F14" s="2456"/>
      <c r="G14" s="2456"/>
      <c r="H14" s="2457"/>
      <c r="J14" s="1632"/>
      <c r="M14" s="84">
        <v>28</v>
      </c>
    </row>
    <row s="1636" customFormat="1" customHeight="1" ht="14.699999999999998">
      <c r="A15" s="1363"/>
      <c r="B15" s="1161"/>
      <c r="C15" s="377"/>
      <c r="D15" s="2458" t="str">
        <f>IF(org=0,"Не определено",org)</f>
        <v>Троицкая ГРЭС филиал ПАО "ОГК-2"</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298</v>
      </c>
      <c r="E18" s="2210"/>
      <c r="F18" s="2210"/>
      <c r="G18" s="2210"/>
      <c r="H18" s="2210"/>
      <c r="I18" s="2390" t="s">
        <v>299</v>
      </c>
      <c r="M18" s="84">
        <v>21</v>
      </c>
    </row>
    <row customHeight="1" ht="22.049999999999997">
      <c r="C19" s="97"/>
      <c r="D19" s="106" t="s">
        <v>87</v>
      </c>
      <c r="E19" s="109" t="s">
        <v>300</v>
      </c>
      <c r="F19" s="109"/>
      <c r="G19" s="109" t="s">
        <v>301</v>
      </c>
      <c r="H19" s="109" t="s">
        <v>388</v>
      </c>
      <c r="I19" s="2390"/>
      <c r="M19" s="84">
        <v>21</v>
      </c>
    </row>
    <row customHeight="1" ht="12" hidden="1">
      <c r="C20" s="97"/>
      <c r="D20" s="88"/>
      <c r="E20" s="88"/>
      <c r="F20" s="88"/>
      <c r="G20" s="88"/>
      <c r="H20" s="88"/>
      <c r="I20" s="88"/>
      <c r="M20" s="84">
        <v>0</v>
      </c>
    </row>
    <row customHeight="1" ht="14.699999999999998">
      <c r="A21" s="1684"/>
      <c r="C21" s="97"/>
      <c r="D21" s="148">
        <v>1</v>
      </c>
      <c r="E21" s="2462" t="s">
        <v>1131</v>
      </c>
      <c r="F21" s="2462"/>
      <c r="G21" s="2462"/>
      <c r="H21" s="2462"/>
      <c r="I21" s="209"/>
      <c r="M21" s="84">
        <v>14</v>
      </c>
    </row>
    <row customHeight="1" ht="21">
      <c r="A22" s="1684"/>
      <c r="C22" s="97"/>
      <c r="D22" s="148" t="s">
        <v>1020</v>
      </c>
      <c r="E22" s="195" t="s">
        <v>1132</v>
      </c>
      <c r="F22" s="199"/>
      <c r="G22" s="1738"/>
      <c r="H22" s="199" t="s">
        <v>304</v>
      </c>
      <c r="I22" s="152" t="s">
        <v>1133</v>
      </c>
      <c r="M22" s="84">
        <v>20</v>
      </c>
    </row>
    <row customHeight="1" ht="60">
      <c r="A23" s="1684"/>
      <c r="C23" s="97"/>
      <c r="D23" s="148" t="s">
        <v>1022</v>
      </c>
      <c r="E23" s="195" t="s">
        <v>1134</v>
      </c>
      <c r="F23" s="199"/>
      <c r="G23" s="258"/>
      <c r="H23" s="214"/>
      <c r="I23" s="259" t="s">
        <v>1135</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99"/>
      <c r="G24" s="199" t="s">
        <v>304</v>
      </c>
      <c r="H24" s="214"/>
      <c r="I24" s="260" t="s">
        <v>629</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322</v>
      </c>
      <c r="E26" s="200"/>
      <c r="F26" s="199"/>
      <c r="G26" s="199" t="s">
        <v>304</v>
      </c>
      <c r="H26" s="214"/>
      <c r="I26" s="2170" t="s">
        <v>1136</v>
      </c>
      <c r="M26" s="84">
        <v>14</v>
      </c>
    </row>
    <row customHeight="1" ht="15.75">
      <c r="A27" s="1684" t="s">
        <v>108</v>
      </c>
      <c r="C27" s="97"/>
      <c r="D27" s="110"/>
      <c r="E27" s="204" t="s">
        <v>320</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1"/>
      <c r="G28" s="2461"/>
      <c r="H28" s="2461"/>
      <c r="I28" s="257"/>
      <c r="M28" s="84">
        <v>38</v>
      </c>
    </row>
    <row customHeight="1" ht="21">
      <c r="A29" s="1684"/>
      <c r="C29" s="97"/>
      <c r="D29" s="148" t="s">
        <v>752</v>
      </c>
      <c r="E29" s="206" t="s">
        <v>1126</v>
      </c>
      <c r="F29" s="199"/>
      <c r="G29" s="258"/>
      <c r="H29" s="199" t="s">
        <v>304</v>
      </c>
      <c r="I29" s="2170" t="s">
        <v>1137</v>
      </c>
      <c r="M29" s="84">
        <v>20</v>
      </c>
    </row>
    <row customHeight="1" ht="15.75">
      <c r="A30" s="1684" t="s">
        <v>109</v>
      </c>
      <c r="C30" s="97"/>
      <c r="D30" s="110"/>
      <c r="E30" s="204" t="s">
        <v>320</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1"/>
      <c r="G31" s="2461"/>
      <c r="H31" s="2461"/>
      <c r="I31" s="257"/>
      <c r="M31" s="84">
        <v>30</v>
      </c>
    </row>
    <row customHeight="1" ht="27.299999999999997">
      <c r="A32" s="1684"/>
      <c r="C32" s="97"/>
      <c r="D32" s="148" t="s">
        <v>311</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4"/>
      <c r="G32" s="2404"/>
      <c r="H32" s="2404"/>
      <c r="I32" s="257"/>
      <c r="M32" s="84">
        <v>26</v>
      </c>
    </row>
    <row customHeight="1" ht="14.699999999999998">
      <c r="A33" s="1684"/>
      <c r="C33" s="97"/>
      <c r="D33" s="148" t="s">
        <v>1138</v>
      </c>
      <c r="E33" s="207" t="s">
        <v>1127</v>
      </c>
      <c r="F33" s="199"/>
      <c r="G33" s="258"/>
      <c r="H33" s="199" t="s">
        <v>304</v>
      </c>
      <c r="I33" s="2170" t="s">
        <v>1139</v>
      </c>
      <c r="M33" s="84">
        <v>14</v>
      </c>
    </row>
    <row customHeight="1" ht="15.75">
      <c r="A34" s="1684" t="s">
        <v>89</v>
      </c>
      <c r="C34" s="97"/>
      <c r="D34" s="110"/>
      <c r="E34" s="205" t="s">
        <v>320</v>
      </c>
      <c r="F34" s="201"/>
      <c r="G34" s="201"/>
      <c r="H34" s="202"/>
      <c r="I34" s="2172"/>
      <c r="M34" s="84">
        <v>15</v>
      </c>
    </row>
    <row customHeight="1" ht="25.2">
      <c r="A35" s="1684"/>
      <c r="C35" s="97"/>
      <c r="D35" s="148" t="s">
        <v>880</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4"/>
      <c r="G35" s="2404"/>
      <c r="H35" s="2404"/>
      <c r="I35" s="257"/>
      <c r="M35" s="84">
        <v>24</v>
      </c>
    </row>
    <row customHeight="1" ht="14.699999999999998">
      <c r="A36" s="1684"/>
      <c r="C36" s="97"/>
      <c r="D36" s="148" t="s">
        <v>1140</v>
      </c>
      <c r="E36" s="207" t="s">
        <v>1128</v>
      </c>
      <c r="F36" s="199"/>
      <c r="G36" s="258"/>
      <c r="H36" s="199" t="s">
        <v>304</v>
      </c>
      <c r="I36" s="2144" t="s">
        <v>1141</v>
      </c>
      <c r="M36" s="84">
        <v>14</v>
      </c>
    </row>
    <row customHeight="1" ht="15.75">
      <c r="A37" s="1684" t="s">
        <v>90</v>
      </c>
      <c r="C37" s="97"/>
      <c r="D37" s="110"/>
      <c r="E37" s="205" t="s">
        <v>320</v>
      </c>
      <c r="F37" s="201"/>
      <c r="G37" s="201"/>
      <c r="H37" s="202"/>
      <c r="I37" s="2144"/>
      <c r="M37" s="84">
        <v>15</v>
      </c>
    </row>
    <row customHeight="1" ht="27.299999999999997">
      <c r="A38" s="1684"/>
      <c r="C38" s="97"/>
      <c r="D38" s="148" t="s">
        <v>881</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4"/>
      <c r="G38" s="2404"/>
      <c r="H38" s="2404"/>
      <c r="I38" s="257"/>
      <c r="M38" s="84">
        <v>26</v>
      </c>
    </row>
    <row customHeight="1" ht="14.699999999999998">
      <c r="A39" s="1684"/>
      <c r="C39" s="97"/>
      <c r="D39" s="148" t="s">
        <v>882</v>
      </c>
      <c r="E39" s="207" t="s">
        <v>1129</v>
      </c>
      <c r="F39" s="199"/>
      <c r="G39" s="208"/>
      <c r="H39" s="199" t="s">
        <v>304</v>
      </c>
      <c r="I39" s="2170" t="s">
        <v>1142</v>
      </c>
      <c r="L39" s="156" t="s">
        <v>1130</v>
      </c>
      <c r="M39" s="84">
        <v>14</v>
      </c>
    </row>
    <row customHeight="1" ht="15.75">
      <c r="A40" s="1684" t="s">
        <v>110</v>
      </c>
      <c r="C40" s="97"/>
      <c r="D40" s="110"/>
      <c r="E40" s="205" t="s">
        <v>320</v>
      </c>
      <c r="F40" s="201"/>
      <c r="G40" s="201"/>
      <c r="H40" s="202"/>
      <c r="I40" s="2172"/>
      <c r="M40" s="84">
        <v>15</v>
      </c>
    </row>
    <row s="1824" customFormat="1" customHeight="1" ht="3">
      <c r="A41" s="1684"/>
      <c r="K41" s="197"/>
      <c r="L41" s="197"/>
      <c r="M41" s="141">
        <v>3</v>
      </c>
    </row>
    <row customHeight="1" ht="26.25">
      <c r="D42" s="1682" t="s">
        <v>802</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E691B9-EDDC-63DE-DE3D-0.2C89BF33}"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155</v>
      </c>
      <c r="B2" s="1781" t="s">
        <v>156</v>
      </c>
      <c r="C2" s="370"/>
      <c r="D2" s="345"/>
      <c r="E2" s="1032"/>
      <c r="F2" s="1032"/>
      <c r="G2" s="2428" t="str">
        <f>INDEX(PT_DIFFERENTIATION_NTAR,MATCH(B2,PT_DIFFERENTIATION_NTAR_ID,0))</f>
        <v/>
      </c>
      <c r="H2" s="1865"/>
      <c r="I2" s="1740"/>
      <c r="J2" s="1774"/>
      <c r="K2" s="1866"/>
      <c r="L2" s="1865" t="s">
        <v>304</v>
      </c>
      <c r="M2" s="1876"/>
      <c r="N2" s="335"/>
      <c r="O2" s="1625"/>
      <c r="P2" s="1625"/>
      <c r="AH2" s="1632">
        <v>0</v>
      </c>
    </row>
    <row s="1636" customFormat="1" customHeight="1" ht="18.75" hidden="1">
      <c r="A3" s="1781"/>
      <c r="B3" s="1781"/>
      <c r="C3" s="370" t="s">
        <v>1143</v>
      </c>
      <c r="D3" s="345"/>
      <c r="E3" s="1032"/>
      <c r="F3" s="1032"/>
      <c r="G3" s="2428"/>
      <c r="H3" s="1501"/>
      <c r="I3" s="652" t="s">
        <v>1144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155</v>
      </c>
      <c r="B5" s="1781" t="s">
        <v>156</v>
      </c>
      <c r="C5" s="370"/>
      <c r="D5" s="345"/>
      <c r="E5" s="1032"/>
      <c r="F5" s="1032"/>
      <c r="G5" s="2428" t="str">
        <f>INDEX(PT_DIFFERENTIATION_NTAR,MATCH(B5,PT_DIFFERENTIATION_NTAR_ID,0))</f>
        <v/>
      </c>
      <c r="H5" s="1865"/>
      <c r="I5" s="1740"/>
      <c r="J5" s="1774"/>
      <c r="K5" s="1779"/>
      <c r="L5" s="1865" t="s">
        <v>304</v>
      </c>
      <c r="M5" s="1876"/>
      <c r="N5" s="335"/>
      <c r="O5" s="1625"/>
      <c r="P5" s="1625"/>
      <c r="AH5" s="1632">
        <v>0</v>
      </c>
    </row>
    <row s="1636" customFormat="1" customHeight="1" ht="18.75" hidden="1">
      <c r="A6" s="1781"/>
      <c r="B6" s="1781"/>
      <c r="C6" s="370" t="s">
        <v>1145</v>
      </c>
      <c r="D6" s="345"/>
      <c r="E6" s="1032"/>
      <c r="F6" s="1032"/>
      <c r="G6" s="2428"/>
      <c r="H6" s="1501"/>
      <c r="I6" s="652" t="s">
        <v>1144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304</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304</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298</v>
      </c>
      <c r="F19" s="2210"/>
      <c r="G19" s="2210"/>
      <c r="H19" s="2210"/>
      <c r="I19" s="2210"/>
      <c r="J19" s="2210"/>
      <c r="K19" s="2210"/>
      <c r="L19" s="2210"/>
      <c r="M19" s="2390" t="s">
        <v>299</v>
      </c>
      <c r="AH19" s="375">
        <v>21</v>
      </c>
    </row>
    <row customHeight="1" ht="22.049999999999997">
      <c r="D20" s="377"/>
      <c r="E20" s="2278" t="s">
        <v>87</v>
      </c>
      <c r="F20" s="2225" t="s">
        <v>122</v>
      </c>
      <c r="G20" s="2225" t="s">
        <v>123</v>
      </c>
      <c r="H20" s="2387" t="s">
        <v>1146</v>
      </c>
      <c r="I20" s="2388"/>
      <c r="J20" s="2434"/>
      <c r="K20" s="2225" t="s">
        <v>301</v>
      </c>
      <c r="L20" s="2225" t="s">
        <v>388</v>
      </c>
      <c r="M20" s="2390"/>
      <c r="AH20" s="375">
        <v>21</v>
      </c>
    </row>
    <row customHeight="1" ht="22.049999999999997">
      <c r="D21" s="377"/>
      <c r="E21" s="2280"/>
      <c r="F21" s="2226"/>
      <c r="G21" s="2226"/>
      <c r="H21" s="2219" t="s">
        <v>1147</v>
      </c>
      <c r="I21" s="2221"/>
      <c r="J21" s="109" t="s">
        <v>1148</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108</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304</v>
      </c>
      <c r="L23" s="2462"/>
      <c r="M23" s="1770"/>
      <c r="N23" s="335"/>
      <c r="AH23" s="375">
        <v>19</v>
      </c>
    </row>
    <row customHeight="1" ht="60.75" hidden="1">
      <c r="A24" s="1781" t="s">
        <v>155</v>
      </c>
      <c r="B24" s="1781" t="s">
        <v>156</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304</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1143</v>
      </c>
      <c r="D25" s="2467"/>
      <c r="E25" s="2205"/>
      <c r="F25" s="2471"/>
      <c r="G25" s="2428"/>
      <c r="H25" s="1501"/>
      <c r="I25" s="652" t="s">
        <v>1144</v>
      </c>
      <c r="J25" s="572"/>
      <c r="K25" s="1501"/>
      <c r="L25" s="215"/>
      <c r="M25" s="2171"/>
      <c r="N25" s="335"/>
      <c r="O25" s="1625"/>
      <c r="P25" s="1625"/>
      <c r="AH25" s="1632">
        <v>0</v>
      </c>
    </row>
    <row customHeight="1" ht="0.75" hidden="1">
      <c r="A26" s="1781"/>
      <c r="B26" s="1781"/>
      <c r="C26" s="370" t="s">
        <v>1149</v>
      </c>
      <c r="D26" s="2467"/>
      <c r="E26" s="2205"/>
      <c r="F26" s="2384"/>
      <c r="G26" s="401"/>
      <c r="H26" s="1501"/>
      <c r="I26" s="396"/>
      <c r="J26" s="350"/>
      <c r="K26" s="1501"/>
      <c r="L26" s="202"/>
      <c r="M26" s="2171"/>
      <c r="N26" s="335"/>
      <c r="AH26" s="375">
        <v>0</v>
      </c>
    </row>
    <row s="1636" customFormat="1" customHeight="1" ht="45" hidden="1">
      <c r="A27" s="1781" t="s">
        <v>160</v>
      </c>
      <c r="B27" s="1781" t="s">
        <v>161</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304</v>
      </c>
      <c r="M27" s="2171"/>
      <c r="N27" s="335"/>
      <c r="O27" s="1625"/>
      <c r="P27" s="1625"/>
      <c r="AH27" s="1632">
        <v>0</v>
      </c>
    </row>
    <row s="1636" customFormat="1" customHeight="1" ht="18.75" hidden="1">
      <c r="A28" s="1781"/>
      <c r="B28" s="1781"/>
      <c r="C28" s="370" t="s">
        <v>1143</v>
      </c>
      <c r="D28" s="2463"/>
      <c r="E28" s="2464"/>
      <c r="F28" s="2465"/>
      <c r="G28" s="2428"/>
      <c r="H28" s="1501"/>
      <c r="I28" s="652" t="s">
        <v>1144</v>
      </c>
      <c r="J28" s="572"/>
      <c r="K28" s="1501"/>
      <c r="L28" s="215"/>
      <c r="M28" s="2171"/>
      <c r="N28" s="335"/>
      <c r="O28" s="1625"/>
      <c r="P28" s="1625"/>
      <c r="AH28" s="1632">
        <v>0</v>
      </c>
    </row>
    <row s="1636" customFormat="1" customHeight="1" ht="0.75" hidden="1">
      <c r="A29" s="1781"/>
      <c r="B29" s="1781"/>
      <c r="C29" s="370" t="s">
        <v>1149</v>
      </c>
      <c r="D29" s="2463"/>
      <c r="E29" s="2205"/>
      <c r="F29" s="2384"/>
      <c r="G29" s="401"/>
      <c r="H29" s="1501"/>
      <c r="I29" s="652"/>
      <c r="J29" s="572"/>
      <c r="K29" s="1501"/>
      <c r="L29" s="215"/>
      <c r="M29" s="2171"/>
      <c r="N29" s="335"/>
      <c r="O29" s="1625"/>
      <c r="P29" s="1625"/>
      <c r="AH29" s="1632">
        <v>0</v>
      </c>
    </row>
    <row s="1636" customFormat="1" customHeight="1" ht="45" hidden="1">
      <c r="A30" s="1781" t="s">
        <v>167</v>
      </c>
      <c r="B30" s="1781" t="s">
        <v>168</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304</v>
      </c>
      <c r="M30" s="2171"/>
      <c r="N30" s="335"/>
      <c r="O30" s="1625"/>
      <c r="P30" s="1625"/>
      <c r="AH30" s="1632">
        <v>0</v>
      </c>
    </row>
    <row s="1636" customFormat="1" customHeight="1" ht="18.75" hidden="1">
      <c r="A31" s="1781"/>
      <c r="B31" s="1781"/>
      <c r="C31" s="370" t="s">
        <v>1143</v>
      </c>
      <c r="D31" s="2463"/>
      <c r="E31" s="2205"/>
      <c r="F31" s="2384"/>
      <c r="G31" s="2428"/>
      <c r="H31" s="1501"/>
      <c r="I31" s="652" t="s">
        <v>1144</v>
      </c>
      <c r="J31" s="572"/>
      <c r="K31" s="1501"/>
      <c r="L31" s="215"/>
      <c r="M31" s="2171"/>
      <c r="N31" s="335"/>
      <c r="O31" s="1625"/>
      <c r="P31" s="1625"/>
      <c r="AH31" s="1632">
        <v>0</v>
      </c>
    </row>
    <row s="1636" customFormat="1" customHeight="1" ht="0.75" hidden="1">
      <c r="A32" s="1781"/>
      <c r="B32" s="1781"/>
      <c r="C32" s="370" t="s">
        <v>1149</v>
      </c>
      <c r="D32" s="2463"/>
      <c r="E32" s="2205"/>
      <c r="F32" s="2384"/>
      <c r="G32" s="401"/>
      <c r="H32" s="1501"/>
      <c r="I32" s="652"/>
      <c r="J32" s="572"/>
      <c r="K32" s="1501"/>
      <c r="L32" s="215"/>
      <c r="M32" s="2171"/>
      <c r="N32" s="335"/>
      <c r="O32" s="1625"/>
      <c r="P32" s="1625"/>
      <c r="AH32" s="1632">
        <v>0</v>
      </c>
    </row>
    <row s="1636" customFormat="1" customHeight="1" ht="45" hidden="1">
      <c r="A33" s="1781" t="s">
        <v>173</v>
      </c>
      <c r="B33" s="1781" t="s">
        <v>174</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304</v>
      </c>
      <c r="M33" s="2171"/>
      <c r="N33" s="335"/>
      <c r="O33" s="1625"/>
      <c r="P33" s="1625"/>
      <c r="AH33" s="1632">
        <v>0</v>
      </c>
    </row>
    <row s="1636" customFormat="1" customHeight="1" ht="18.75" hidden="1">
      <c r="A34" s="1781"/>
      <c r="B34" s="1781"/>
      <c r="C34" s="370" t="s">
        <v>1143</v>
      </c>
      <c r="D34" s="2463"/>
      <c r="E34" s="2205"/>
      <c r="F34" s="2384"/>
      <c r="G34" s="2428"/>
      <c r="H34" s="1501"/>
      <c r="I34" s="652" t="s">
        <v>1144</v>
      </c>
      <c r="J34" s="572"/>
      <c r="K34" s="1501"/>
      <c r="L34" s="215"/>
      <c r="M34" s="2171"/>
      <c r="N34" s="335"/>
      <c r="O34" s="1625"/>
      <c r="P34" s="1625"/>
      <c r="AH34" s="1632">
        <v>0</v>
      </c>
    </row>
    <row s="1636" customFormat="1" customHeight="1" ht="0.75" hidden="1">
      <c r="A35" s="1781"/>
      <c r="B35" s="1781"/>
      <c r="C35" s="370" t="s">
        <v>1149</v>
      </c>
      <c r="D35" s="2463"/>
      <c r="E35" s="2205"/>
      <c r="F35" s="2384"/>
      <c r="G35" s="401"/>
      <c r="H35" s="1501"/>
      <c r="I35" s="652"/>
      <c r="J35" s="572"/>
      <c r="K35" s="1501"/>
      <c r="L35" s="215"/>
      <c r="M35" s="2171"/>
      <c r="N35" s="335"/>
      <c r="O35" s="1625"/>
      <c r="P35" s="1625"/>
      <c r="AH35" s="1632">
        <v>0</v>
      </c>
    </row>
    <row s="1636" customFormat="1" customHeight="1" ht="18.75" hidden="1">
      <c r="A36" s="1781" t="s">
        <v>179</v>
      </c>
      <c r="B36" s="1781" t="s">
        <v>180</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304</v>
      </c>
      <c r="M36" s="2171"/>
      <c r="N36" s="335"/>
      <c r="O36" s="1625"/>
      <c r="P36" s="1625"/>
      <c r="AH36" s="1632">
        <v>0</v>
      </c>
    </row>
    <row s="1636" customFormat="1" customHeight="1" ht="18.75" hidden="1">
      <c r="A37" s="1781"/>
      <c r="B37" s="1781"/>
      <c r="C37" s="370" t="s">
        <v>1143</v>
      </c>
      <c r="D37" s="2463"/>
      <c r="E37" s="2205"/>
      <c r="F37" s="2384"/>
      <c r="G37" s="2428"/>
      <c r="H37" s="1501"/>
      <c r="I37" s="652" t="s">
        <v>1144</v>
      </c>
      <c r="J37" s="572"/>
      <c r="K37" s="1501"/>
      <c r="L37" s="215"/>
      <c r="M37" s="2171"/>
      <c r="N37" s="335"/>
      <c r="O37" s="1625"/>
      <c r="P37" s="1625"/>
      <c r="AH37" s="1632">
        <v>0</v>
      </c>
    </row>
    <row s="1636" customFormat="1" customHeight="1" ht="0.75" hidden="1">
      <c r="A38" s="1781"/>
      <c r="B38" s="1781"/>
      <c r="C38" s="370" t="s">
        <v>1149</v>
      </c>
      <c r="D38" s="2463"/>
      <c r="E38" s="2205"/>
      <c r="F38" s="2384"/>
      <c r="G38" s="401"/>
      <c r="H38" s="1501"/>
      <c r="I38" s="652"/>
      <c r="J38" s="572"/>
      <c r="K38" s="1501"/>
      <c r="L38" s="215"/>
      <c r="M38" s="2171"/>
      <c r="N38" s="335"/>
      <c r="O38" s="1625"/>
      <c r="P38" s="1625"/>
      <c r="AH38" s="1632">
        <v>0</v>
      </c>
    </row>
    <row s="1636" customFormat="1" customHeight="1" ht="18.75" hidden="1">
      <c r="A39" s="1781" t="s">
        <v>185</v>
      </c>
      <c r="B39" s="1781" t="s">
        <v>186</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304</v>
      </c>
      <c r="M39" s="2171"/>
      <c r="N39" s="335"/>
      <c r="O39" s="1625"/>
      <c r="P39" s="1625"/>
      <c r="AH39" s="1632">
        <v>0</v>
      </c>
    </row>
    <row s="1636" customFormat="1" customHeight="1" ht="18.75" hidden="1">
      <c r="A40" s="1781"/>
      <c r="B40" s="1781"/>
      <c r="C40" s="370" t="s">
        <v>1143</v>
      </c>
      <c r="D40" s="2463"/>
      <c r="E40" s="2205"/>
      <c r="F40" s="2384"/>
      <c r="G40" s="2428"/>
      <c r="H40" s="1501"/>
      <c r="I40" s="652" t="s">
        <v>1144</v>
      </c>
      <c r="J40" s="572"/>
      <c r="K40" s="1501"/>
      <c r="L40" s="215"/>
      <c r="M40" s="2171"/>
      <c r="N40" s="335"/>
      <c r="O40" s="1625"/>
      <c r="P40" s="1625"/>
      <c r="AH40" s="1632">
        <v>0</v>
      </c>
    </row>
    <row s="1636" customFormat="1" customHeight="1" ht="0.75" hidden="1">
      <c r="A41" s="1781"/>
      <c r="B41" s="1781"/>
      <c r="C41" s="370" t="s">
        <v>1149</v>
      </c>
      <c r="D41" s="2463"/>
      <c r="E41" s="2205"/>
      <c r="F41" s="2384"/>
      <c r="G41" s="401"/>
      <c r="H41" s="1501"/>
      <c r="I41" s="652"/>
      <c r="J41" s="572"/>
      <c r="K41" s="1501"/>
      <c r="L41" s="215"/>
      <c r="M41" s="2171"/>
      <c r="N41" s="335"/>
      <c r="O41" s="1625"/>
      <c r="P41" s="1625"/>
      <c r="AH41" s="1632">
        <v>0</v>
      </c>
    </row>
    <row s="1636" customFormat="1" customHeight="1" ht="18.75" hidden="1">
      <c r="A42" s="1781" t="s">
        <v>191</v>
      </c>
      <c r="B42" s="1781" t="s">
        <v>192</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304</v>
      </c>
      <c r="M42" s="2171"/>
      <c r="N42" s="335"/>
      <c r="O42" s="1625"/>
      <c r="P42" s="1625"/>
      <c r="AH42" s="1632">
        <v>0</v>
      </c>
    </row>
    <row s="1636" customFormat="1" customHeight="1" ht="18.75" hidden="1">
      <c r="A43" s="1781"/>
      <c r="B43" s="1781"/>
      <c r="C43" s="370" t="s">
        <v>1143</v>
      </c>
      <c r="D43" s="2463"/>
      <c r="E43" s="2205"/>
      <c r="F43" s="2384"/>
      <c r="G43" s="2428"/>
      <c r="H43" s="1501"/>
      <c r="I43" s="652" t="s">
        <v>1144</v>
      </c>
      <c r="J43" s="572"/>
      <c r="K43" s="1501"/>
      <c r="L43" s="215"/>
      <c r="M43" s="2171"/>
      <c r="N43" s="335"/>
      <c r="O43" s="1625"/>
      <c r="P43" s="1625"/>
      <c r="AH43" s="1632">
        <v>0</v>
      </c>
    </row>
    <row s="1636" customFormat="1" customHeight="1" ht="0.75" hidden="1">
      <c r="A44" s="1781"/>
      <c r="B44" s="1781"/>
      <c r="C44" s="370" t="s">
        <v>1149</v>
      </c>
      <c r="D44" s="2463"/>
      <c r="E44" s="2205"/>
      <c r="F44" s="2384"/>
      <c r="G44" s="401"/>
      <c r="H44" s="1501"/>
      <c r="I44" s="652"/>
      <c r="J44" s="572"/>
      <c r="K44" s="1501"/>
      <c r="L44" s="215"/>
      <c r="M44" s="2171"/>
      <c r="N44" s="335"/>
      <c r="O44" s="1625"/>
      <c r="P44" s="1625"/>
      <c r="AH44" s="1632">
        <v>0</v>
      </c>
    </row>
    <row s="1636" customFormat="1" customHeight="1" ht="18.75" hidden="1">
      <c r="A45" s="1781" t="s">
        <v>197</v>
      </c>
      <c r="B45" s="1781" t="s">
        <v>198</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304</v>
      </c>
      <c r="M45" s="2171"/>
      <c r="N45" s="335"/>
      <c r="O45" s="1625"/>
      <c r="P45" s="1625"/>
      <c r="AH45" s="1632">
        <v>0</v>
      </c>
    </row>
    <row s="1636" customFormat="1" customHeight="1" ht="18.75" hidden="1">
      <c r="A46" s="1781"/>
      <c r="B46" s="1781"/>
      <c r="C46" s="370" t="s">
        <v>1143</v>
      </c>
      <c r="D46" s="2463"/>
      <c r="E46" s="2205"/>
      <c r="F46" s="2384"/>
      <c r="G46" s="2428"/>
      <c r="H46" s="1501"/>
      <c r="I46" s="652" t="s">
        <v>1144</v>
      </c>
      <c r="J46" s="572"/>
      <c r="K46" s="1501"/>
      <c r="L46" s="215"/>
      <c r="M46" s="2171"/>
      <c r="N46" s="335"/>
      <c r="O46" s="1625"/>
      <c r="P46" s="1625"/>
      <c r="AH46" s="1632">
        <v>0</v>
      </c>
    </row>
    <row s="1636" customFormat="1" customHeight="1" ht="0.75" hidden="1">
      <c r="A47" s="1781"/>
      <c r="B47" s="1781"/>
      <c r="C47" s="370" t="s">
        <v>1149</v>
      </c>
      <c r="D47" s="2463"/>
      <c r="E47" s="2205"/>
      <c r="F47" s="2384"/>
      <c r="G47" s="401"/>
      <c r="H47" s="1501"/>
      <c r="I47" s="652"/>
      <c r="J47" s="572"/>
      <c r="K47" s="1501"/>
      <c r="L47" s="215"/>
      <c r="M47" s="2171"/>
      <c r="N47" s="335"/>
      <c r="O47" s="1625"/>
      <c r="P47" s="1625"/>
      <c r="AH47" s="1632">
        <v>0</v>
      </c>
    </row>
    <row s="1636" customFormat="1" customHeight="1" ht="18.75" hidden="1">
      <c r="A48" s="1781" t="s">
        <v>203</v>
      </c>
      <c r="B48" s="1781" t="s">
        <v>204</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304</v>
      </c>
      <c r="M48" s="2171"/>
      <c r="N48" s="335"/>
      <c r="O48" s="1625"/>
      <c r="P48" s="1625"/>
      <c r="AH48" s="1632">
        <v>0</v>
      </c>
    </row>
    <row s="1636" customFormat="1" customHeight="1" ht="18.75" hidden="1">
      <c r="A49" s="1781"/>
      <c r="B49" s="1781"/>
      <c r="C49" s="370" t="s">
        <v>1143</v>
      </c>
      <c r="D49" s="2463"/>
      <c r="E49" s="2205"/>
      <c r="F49" s="2384"/>
      <c r="G49" s="2428"/>
      <c r="H49" s="1501"/>
      <c r="I49" s="652" t="s">
        <v>1144</v>
      </c>
      <c r="J49" s="572"/>
      <c r="K49" s="1501"/>
      <c r="L49" s="215"/>
      <c r="M49" s="2171"/>
      <c r="N49" s="335"/>
      <c r="O49" s="1625"/>
      <c r="P49" s="1625"/>
      <c r="AH49" s="1632">
        <v>0</v>
      </c>
    </row>
    <row s="1636" customFormat="1" customHeight="1" ht="0.75" hidden="1">
      <c r="A50" s="1781"/>
      <c r="B50" s="1781"/>
      <c r="C50" s="370" t="s">
        <v>1149</v>
      </c>
      <c r="D50" s="2463"/>
      <c r="E50" s="2205"/>
      <c r="F50" s="2384"/>
      <c r="G50" s="401"/>
      <c r="H50" s="1501"/>
      <c r="I50" s="652"/>
      <c r="J50" s="572"/>
      <c r="K50" s="1501"/>
      <c r="L50" s="215"/>
      <c r="M50" s="2171"/>
      <c r="N50" s="335"/>
      <c r="O50" s="1625"/>
      <c r="P50" s="1625"/>
      <c r="AH50" s="1632">
        <v>0</v>
      </c>
    </row>
    <row s="1636" customFormat="1" customHeight="1" ht="18.75" hidden="1">
      <c r="A51" s="1781" t="s">
        <v>223</v>
      </c>
      <c r="B51" s="1781" t="s">
        <v>224</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304</v>
      </c>
      <c r="M51" s="2171"/>
      <c r="N51" s="335"/>
      <c r="O51" s="1625"/>
      <c r="P51" s="1625"/>
      <c r="AH51" s="1632">
        <v>0</v>
      </c>
    </row>
    <row s="1636" customFormat="1" customHeight="1" ht="18.75" hidden="1">
      <c r="A52" s="1781"/>
      <c r="B52" s="1781"/>
      <c r="C52" s="370" t="s">
        <v>1143</v>
      </c>
      <c r="D52" s="2463"/>
      <c r="E52" s="2205"/>
      <c r="F52" s="2384"/>
      <c r="G52" s="2428"/>
      <c r="H52" s="1501"/>
      <c r="I52" s="652" t="s">
        <v>1144</v>
      </c>
      <c r="J52" s="572"/>
      <c r="K52" s="1501"/>
      <c r="L52" s="215"/>
      <c r="M52" s="2171"/>
      <c r="N52" s="335"/>
      <c r="O52" s="1625"/>
      <c r="P52" s="1625"/>
      <c r="AH52" s="1632">
        <v>0</v>
      </c>
    </row>
    <row s="1636" customFormat="1" customHeight="1" ht="0.75" hidden="1">
      <c r="A53" s="1781"/>
      <c r="B53" s="1781"/>
      <c r="C53" s="370" t="s">
        <v>1149</v>
      </c>
      <c r="D53" s="2463"/>
      <c r="E53" s="2205"/>
      <c r="F53" s="2384"/>
      <c r="G53" s="401"/>
      <c r="H53" s="1501"/>
      <c r="I53" s="652"/>
      <c r="J53" s="572"/>
      <c r="K53" s="1501"/>
      <c r="L53" s="215"/>
      <c r="M53" s="2171"/>
      <c r="N53" s="335"/>
      <c r="O53" s="1625"/>
      <c r="P53" s="1625"/>
      <c r="AH53" s="1632">
        <v>0</v>
      </c>
    </row>
    <row s="1636" customFormat="1" customHeight="1" ht="18.75" hidden="1">
      <c r="A54" s="1781" t="s">
        <v>228</v>
      </c>
      <c r="B54" s="1781" t="s">
        <v>229</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304</v>
      </c>
      <c r="M54" s="2171"/>
      <c r="N54" s="335"/>
      <c r="O54" s="1625"/>
      <c r="P54" s="1625"/>
      <c r="AH54" s="1632">
        <v>0</v>
      </c>
    </row>
    <row s="1636" customFormat="1" customHeight="1" ht="18.75" hidden="1">
      <c r="A55" s="1781"/>
      <c r="B55" s="1781"/>
      <c r="C55" s="370" t="s">
        <v>1143</v>
      </c>
      <c r="D55" s="2463"/>
      <c r="E55" s="2205"/>
      <c r="F55" s="2384"/>
      <c r="G55" s="2428"/>
      <c r="H55" s="1501"/>
      <c r="I55" s="652" t="s">
        <v>1144</v>
      </c>
      <c r="J55" s="572"/>
      <c r="K55" s="1501"/>
      <c r="L55" s="215"/>
      <c r="M55" s="2171"/>
      <c r="N55" s="335"/>
      <c r="O55" s="1625"/>
      <c r="P55" s="1625"/>
      <c r="AH55" s="1632">
        <v>0</v>
      </c>
    </row>
    <row s="1636" customFormat="1" customHeight="1" ht="0.75" hidden="1">
      <c r="A56" s="1781"/>
      <c r="B56" s="1781"/>
      <c r="C56" s="370" t="s">
        <v>1149</v>
      </c>
      <c r="D56" s="2463"/>
      <c r="E56" s="2205"/>
      <c r="F56" s="2384"/>
      <c r="G56" s="401"/>
      <c r="H56" s="1501"/>
      <c r="I56" s="652"/>
      <c r="J56" s="572"/>
      <c r="K56" s="1501"/>
      <c r="L56" s="215"/>
      <c r="M56" s="2171"/>
      <c r="N56" s="335"/>
      <c r="O56" s="1625"/>
      <c r="P56" s="1625"/>
      <c r="AH56" s="1632">
        <v>0</v>
      </c>
    </row>
    <row s="1636" customFormat="1" customHeight="1" ht="18.75" hidden="1">
      <c r="A57" s="1781" t="s">
        <v>233</v>
      </c>
      <c r="B57" s="1781" t="s">
        <v>234</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304</v>
      </c>
      <c r="M57" s="2171"/>
      <c r="N57" s="335"/>
      <c r="O57" s="1625"/>
      <c r="P57" s="1625"/>
      <c r="AH57" s="1632">
        <v>0</v>
      </c>
    </row>
    <row s="1636" customFormat="1" customHeight="1" ht="18.75" hidden="1">
      <c r="A58" s="1781"/>
      <c r="B58" s="1781"/>
      <c r="C58" s="370" t="s">
        <v>1143</v>
      </c>
      <c r="D58" s="2463"/>
      <c r="E58" s="2205"/>
      <c r="F58" s="2384"/>
      <c r="G58" s="2428"/>
      <c r="H58" s="1501"/>
      <c r="I58" s="652" t="s">
        <v>1144</v>
      </c>
      <c r="J58" s="572"/>
      <c r="K58" s="1501"/>
      <c r="L58" s="215"/>
      <c r="M58" s="2171"/>
      <c r="N58" s="335"/>
      <c r="O58" s="1625"/>
      <c r="P58" s="1625"/>
      <c r="AH58" s="1632">
        <v>0</v>
      </c>
    </row>
    <row s="1636" customFormat="1" customHeight="1" ht="0.75" hidden="1">
      <c r="A59" s="1781"/>
      <c r="B59" s="1781"/>
      <c r="C59" s="370" t="s">
        <v>1149</v>
      </c>
      <c r="D59" s="2463"/>
      <c r="E59" s="2205"/>
      <c r="F59" s="2384"/>
      <c r="G59" s="401"/>
      <c r="H59" s="1501"/>
      <c r="I59" s="652"/>
      <c r="J59" s="572"/>
      <c r="K59" s="1501"/>
      <c r="L59" s="215"/>
      <c r="M59" s="2171"/>
      <c r="N59" s="335"/>
      <c r="O59" s="1625"/>
      <c r="P59" s="1625"/>
      <c r="AH59" s="1632">
        <v>0</v>
      </c>
    </row>
    <row s="1636" customFormat="1" customHeight="1" ht="18.75" hidden="1">
      <c r="A60" s="1781" t="s">
        <v>238</v>
      </c>
      <c r="B60" s="1781" t="s">
        <v>239</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304</v>
      </c>
      <c r="M60" s="2171"/>
      <c r="N60" s="335"/>
      <c r="O60" s="1625"/>
      <c r="P60" s="1625"/>
      <c r="AH60" s="1632">
        <v>0</v>
      </c>
    </row>
    <row s="1636" customFormat="1" customHeight="1" ht="18.75" hidden="1">
      <c r="A61" s="1781"/>
      <c r="B61" s="1781"/>
      <c r="C61" s="370" t="s">
        <v>1143</v>
      </c>
      <c r="D61" s="2463"/>
      <c r="E61" s="2205"/>
      <c r="F61" s="2384"/>
      <c r="G61" s="2428"/>
      <c r="H61" s="1501"/>
      <c r="I61" s="652" t="s">
        <v>1144</v>
      </c>
      <c r="J61" s="572"/>
      <c r="K61" s="1501"/>
      <c r="L61" s="215"/>
      <c r="M61" s="2171"/>
      <c r="N61" s="335"/>
      <c r="O61" s="1625"/>
      <c r="P61" s="1625"/>
      <c r="AH61" s="1632">
        <v>0</v>
      </c>
    </row>
    <row s="1636" customFormat="1" customHeight="1" ht="0.75" hidden="1">
      <c r="A62" s="1781"/>
      <c r="B62" s="1781"/>
      <c r="C62" s="370" t="s">
        <v>1149</v>
      </c>
      <c r="D62" s="2463"/>
      <c r="E62" s="2205"/>
      <c r="F62" s="2384"/>
      <c r="G62" s="401"/>
      <c r="H62" s="1501"/>
      <c r="I62" s="652"/>
      <c r="J62" s="572"/>
      <c r="K62" s="1501"/>
      <c r="L62" s="215"/>
      <c r="M62" s="2171"/>
      <c r="N62" s="335"/>
      <c r="O62" s="1625"/>
      <c r="P62" s="1625"/>
      <c r="AH62" s="1632">
        <v>0</v>
      </c>
    </row>
    <row s="1636" customFormat="1" customHeight="1" ht="18.75" hidden="1">
      <c r="A63" s="1781" t="s">
        <v>243</v>
      </c>
      <c r="B63" s="1781" t="s">
        <v>244</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304</v>
      </c>
      <c r="M63" s="2171"/>
      <c r="N63" s="335"/>
      <c r="O63" s="1625"/>
      <c r="P63" s="1625"/>
      <c r="AH63" s="1632">
        <v>0</v>
      </c>
    </row>
    <row s="1636" customFormat="1" customHeight="1" ht="18.75" hidden="1">
      <c r="A64" s="1781"/>
      <c r="B64" s="1781"/>
      <c r="C64" s="370" t="s">
        <v>1143</v>
      </c>
      <c r="D64" s="2463"/>
      <c r="E64" s="2205"/>
      <c r="F64" s="2384"/>
      <c r="G64" s="2428"/>
      <c r="H64" s="1501"/>
      <c r="I64" s="652" t="s">
        <v>1144</v>
      </c>
      <c r="J64" s="572"/>
      <c r="K64" s="1501"/>
      <c r="L64" s="215"/>
      <c r="M64" s="2171"/>
      <c r="N64" s="335"/>
      <c r="O64" s="1625"/>
      <c r="P64" s="1625"/>
      <c r="AH64" s="1632">
        <v>0</v>
      </c>
    </row>
    <row s="1636" customFormat="1" customHeight="1" ht="0.75" hidden="1">
      <c r="A65" s="1781"/>
      <c r="B65" s="1781"/>
      <c r="C65" s="370" t="s">
        <v>1149</v>
      </c>
      <c r="D65" s="2463"/>
      <c r="E65" s="2205"/>
      <c r="F65" s="2384"/>
      <c r="G65" s="401"/>
      <c r="H65" s="1501"/>
      <c r="I65" s="652"/>
      <c r="J65" s="572"/>
      <c r="K65" s="1501"/>
      <c r="L65" s="215"/>
      <c r="M65" s="2171"/>
      <c r="N65" s="335"/>
      <c r="O65" s="1625"/>
      <c r="P65" s="1625"/>
      <c r="AH65" s="1632">
        <v>0</v>
      </c>
    </row>
    <row s="1636" customFormat="1" customHeight="1" ht="18.75" hidden="1">
      <c r="A66" s="1781" t="s">
        <v>248</v>
      </c>
      <c r="B66" s="1781" t="s">
        <v>249</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304</v>
      </c>
      <c r="M66" s="2171"/>
      <c r="N66" s="335"/>
      <c r="O66" s="1625"/>
      <c r="P66" s="1625"/>
      <c r="AH66" s="1632">
        <v>0</v>
      </c>
    </row>
    <row s="1636" customFormat="1" customHeight="1" ht="18.75" hidden="1">
      <c r="A67" s="1781"/>
      <c r="B67" s="1781"/>
      <c r="C67" s="370" t="s">
        <v>1143</v>
      </c>
      <c r="D67" s="2463"/>
      <c r="E67" s="2205"/>
      <c r="F67" s="2384"/>
      <c r="G67" s="2428"/>
      <c r="H67" s="1501"/>
      <c r="I67" s="652" t="s">
        <v>1144</v>
      </c>
      <c r="J67" s="572"/>
      <c r="K67" s="1501"/>
      <c r="L67" s="215"/>
      <c r="M67" s="2171"/>
      <c r="N67" s="335"/>
      <c r="O67" s="1625"/>
      <c r="P67" s="1625"/>
      <c r="AH67" s="1632">
        <v>0</v>
      </c>
    </row>
    <row s="1636" customFormat="1" customHeight="1" ht="0.75" hidden="1">
      <c r="A68" s="1781"/>
      <c r="B68" s="1781"/>
      <c r="C68" s="370" t="s">
        <v>1149</v>
      </c>
      <c r="D68" s="2463"/>
      <c r="E68" s="2205"/>
      <c r="F68" s="2384"/>
      <c r="G68" s="401"/>
      <c r="H68" s="1501"/>
      <c r="I68" s="652"/>
      <c r="J68" s="572"/>
      <c r="K68" s="1501"/>
      <c r="L68" s="215"/>
      <c r="M68" s="2171"/>
      <c r="N68" s="335"/>
      <c r="O68" s="1625"/>
      <c r="P68" s="1625"/>
      <c r="AH68" s="1632">
        <v>0</v>
      </c>
    </row>
    <row s="1636" customFormat="1" customHeight="1" ht="18.75" hidden="1">
      <c r="A69" s="1781" t="s">
        <v>253</v>
      </c>
      <c r="B69" s="1781" t="s">
        <v>254</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304</v>
      </c>
      <c r="M69" s="2171"/>
      <c r="N69" s="335"/>
      <c r="O69" s="1625"/>
      <c r="P69" s="1625"/>
      <c r="AH69" s="1632">
        <v>0</v>
      </c>
    </row>
    <row s="1636" customFormat="1" customHeight="1" ht="18.75" hidden="1">
      <c r="A70" s="1781"/>
      <c r="B70" s="1781"/>
      <c r="C70" s="370" t="s">
        <v>1143</v>
      </c>
      <c r="D70" s="2463"/>
      <c r="E70" s="2205"/>
      <c r="F70" s="2384"/>
      <c r="G70" s="2428"/>
      <c r="H70" s="1501"/>
      <c r="I70" s="652" t="s">
        <v>1144</v>
      </c>
      <c r="J70" s="572"/>
      <c r="K70" s="1501"/>
      <c r="L70" s="215"/>
      <c r="M70" s="2171"/>
      <c r="N70" s="335"/>
      <c r="O70" s="1625"/>
      <c r="P70" s="1625"/>
      <c r="AH70" s="1632">
        <v>0</v>
      </c>
    </row>
    <row s="1636" customFormat="1" customHeight="1" ht="0.75" hidden="1">
      <c r="A71" s="1781"/>
      <c r="B71" s="1781"/>
      <c r="C71" s="370" t="s">
        <v>1149</v>
      </c>
      <c r="D71" s="2463"/>
      <c r="E71" s="2205"/>
      <c r="F71" s="2384"/>
      <c r="G71" s="401"/>
      <c r="H71" s="1501"/>
      <c r="I71" s="652"/>
      <c r="J71" s="572"/>
      <c r="K71" s="1501"/>
      <c r="L71" s="215"/>
      <c r="M71" s="2171"/>
      <c r="N71" s="335"/>
      <c r="O71" s="1625"/>
      <c r="P71" s="1625"/>
      <c r="AH71" s="1632">
        <v>0</v>
      </c>
    </row>
    <row s="1636" customFormat="1" customHeight="1" ht="18.75" hidden="1">
      <c r="A72" s="1781" t="s">
        <v>258</v>
      </c>
      <c r="B72" s="1781" t="s">
        <v>259</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304</v>
      </c>
      <c r="M72" s="2171"/>
      <c r="N72" s="335"/>
      <c r="O72" s="1625"/>
      <c r="P72" s="1625"/>
      <c r="AH72" s="1632">
        <v>0</v>
      </c>
    </row>
    <row s="1636" customFormat="1" customHeight="1" ht="18.75" hidden="1">
      <c r="A73" s="1781"/>
      <c r="B73" s="1781"/>
      <c r="C73" s="370" t="s">
        <v>1143</v>
      </c>
      <c r="D73" s="2463"/>
      <c r="E73" s="2205"/>
      <c r="F73" s="2384"/>
      <c r="G73" s="2428"/>
      <c r="H73" s="1501"/>
      <c r="I73" s="652" t="s">
        <v>1144</v>
      </c>
      <c r="J73" s="572"/>
      <c r="K73" s="1501"/>
      <c r="L73" s="215"/>
      <c r="M73" s="2171"/>
      <c r="N73" s="335"/>
      <c r="O73" s="1625"/>
      <c r="P73" s="1625"/>
      <c r="AH73" s="1632">
        <v>0</v>
      </c>
    </row>
    <row s="1636" customFormat="1" customHeight="1" ht="0.75" hidden="1">
      <c r="A74" s="1781"/>
      <c r="B74" s="1781"/>
      <c r="C74" s="370" t="s">
        <v>1149</v>
      </c>
      <c r="D74" s="2463"/>
      <c r="E74" s="2205"/>
      <c r="F74" s="2384"/>
      <c r="G74" s="401"/>
      <c r="H74" s="1501"/>
      <c r="I74" s="652"/>
      <c r="J74" s="572"/>
      <c r="K74" s="1501"/>
      <c r="L74" s="215"/>
      <c r="M74" s="2171"/>
      <c r="N74" s="335"/>
      <c r="O74" s="1625"/>
      <c r="P74" s="1625"/>
      <c r="AH74" s="1632">
        <v>0</v>
      </c>
    </row>
    <row s="1636" customFormat="1" customHeight="1" ht="18.75" hidden="1">
      <c r="A75" s="1781" t="s">
        <v>263</v>
      </c>
      <c r="B75" s="1781" t="s">
        <v>264</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304</v>
      </c>
      <c r="M75" s="2171"/>
      <c r="N75" s="335"/>
      <c r="O75" s="1625"/>
      <c r="P75" s="1625"/>
      <c r="AH75" s="1632">
        <v>0</v>
      </c>
    </row>
    <row s="1636" customFormat="1" customHeight="1" ht="18.75" hidden="1">
      <c r="A76" s="1781"/>
      <c r="B76" s="1781"/>
      <c r="C76" s="370" t="s">
        <v>1143</v>
      </c>
      <c r="D76" s="2463"/>
      <c r="E76" s="2205"/>
      <c r="F76" s="2384"/>
      <c r="G76" s="2428"/>
      <c r="H76" s="1501"/>
      <c r="I76" s="652" t="s">
        <v>1144</v>
      </c>
      <c r="J76" s="572"/>
      <c r="K76" s="1501"/>
      <c r="L76" s="215"/>
      <c r="M76" s="2171"/>
      <c r="N76" s="335"/>
      <c r="O76" s="1625"/>
      <c r="P76" s="1625"/>
      <c r="AH76" s="1632">
        <v>0</v>
      </c>
    </row>
    <row s="1636" customFormat="1" customHeight="1" ht="0.75" hidden="1">
      <c r="A77" s="1781"/>
      <c r="B77" s="1781"/>
      <c r="C77" s="370" t="s">
        <v>1149</v>
      </c>
      <c r="D77" s="2463"/>
      <c r="E77" s="2205"/>
      <c r="F77" s="2384"/>
      <c r="G77" s="401"/>
      <c r="H77" s="1501"/>
      <c r="I77" s="652"/>
      <c r="J77" s="572"/>
      <c r="K77" s="1501"/>
      <c r="L77" s="215"/>
      <c r="M77" s="2171"/>
      <c r="N77" s="335"/>
      <c r="O77" s="1625"/>
      <c r="P77" s="1625"/>
      <c r="AH77" s="1632">
        <v>0</v>
      </c>
    </row>
    <row s="1636" customFormat="1" customHeight="1" ht="18.75" hidden="1">
      <c r="A78" s="1781" t="s">
        <v>268</v>
      </c>
      <c r="B78" s="1781" t="s">
        <v>269</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304</v>
      </c>
      <c r="M78" s="2171"/>
      <c r="N78" s="335"/>
      <c r="O78" s="1625"/>
      <c r="P78" s="1625"/>
      <c r="AH78" s="1632">
        <v>0</v>
      </c>
    </row>
    <row s="1636" customFormat="1" customHeight="1" ht="18.75" hidden="1">
      <c r="A79" s="1781"/>
      <c r="B79" s="1781"/>
      <c r="C79" s="370" t="s">
        <v>1143</v>
      </c>
      <c r="D79" s="2463"/>
      <c r="E79" s="2205"/>
      <c r="F79" s="2384"/>
      <c r="G79" s="2428"/>
      <c r="H79" s="1501"/>
      <c r="I79" s="652" t="s">
        <v>1144</v>
      </c>
      <c r="J79" s="572"/>
      <c r="K79" s="1501"/>
      <c r="L79" s="215"/>
      <c r="M79" s="2171"/>
      <c r="N79" s="335"/>
      <c r="O79" s="1625"/>
      <c r="P79" s="1625"/>
      <c r="AH79" s="1632">
        <v>0</v>
      </c>
    </row>
    <row s="1636" customFormat="1" customHeight="1" ht="0.75" hidden="1">
      <c r="A80" s="1781"/>
      <c r="B80" s="1781"/>
      <c r="C80" s="370" t="s">
        <v>1149</v>
      </c>
      <c r="D80" s="2463"/>
      <c r="E80" s="2205"/>
      <c r="F80" s="2384"/>
      <c r="G80" s="401"/>
      <c r="H80" s="1501"/>
      <c r="I80" s="652"/>
      <c r="J80" s="572"/>
      <c r="K80" s="1501"/>
      <c r="L80" s="215"/>
      <c r="M80" s="2171"/>
      <c r="N80" s="335"/>
      <c r="O80" s="1625"/>
      <c r="P80" s="1625"/>
      <c r="AH80" s="1632">
        <v>0</v>
      </c>
    </row>
    <row s="1636" customFormat="1" customHeight="1" ht="18.75" hidden="1">
      <c r="A81" s="1781" t="s">
        <v>273</v>
      </c>
      <c r="B81" s="1781" t="s">
        <v>274</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304</v>
      </c>
      <c r="M81" s="2171"/>
      <c r="N81" s="335"/>
      <c r="O81" s="1625"/>
      <c r="P81" s="1625"/>
      <c r="AH81" s="1632">
        <v>0</v>
      </c>
    </row>
    <row s="1636" customFormat="1" customHeight="1" ht="18.75" hidden="1">
      <c r="A82" s="1781"/>
      <c r="B82" s="1781"/>
      <c r="C82" s="370" t="s">
        <v>1143</v>
      </c>
      <c r="D82" s="2463"/>
      <c r="E82" s="2205"/>
      <c r="F82" s="2384"/>
      <c r="G82" s="2428"/>
      <c r="H82" s="1501"/>
      <c r="I82" s="652" t="s">
        <v>1144</v>
      </c>
      <c r="J82" s="572"/>
      <c r="K82" s="1501"/>
      <c r="L82" s="215"/>
      <c r="M82" s="2171"/>
      <c r="N82" s="335"/>
      <c r="O82" s="1625"/>
      <c r="P82" s="1625"/>
      <c r="AH82" s="1632">
        <v>0</v>
      </c>
    </row>
    <row s="1636" customFormat="1" customHeight="1" ht="1.05">
      <c r="A83" s="1781"/>
      <c r="B83" s="1781"/>
      <c r="C83" s="370" t="s">
        <v>1149</v>
      </c>
      <c r="D83" s="2463"/>
      <c r="E83" s="2205"/>
      <c r="F83" s="2384"/>
      <c r="G83" s="401"/>
      <c r="H83" s="1501"/>
      <c r="I83" s="652"/>
      <c r="J83" s="572"/>
      <c r="K83" s="1501"/>
      <c r="L83" s="215"/>
      <c r="M83" s="2171"/>
      <c r="N83" s="335"/>
      <c r="O83" s="1625"/>
      <c r="P83" s="1625"/>
      <c r="AH83" s="1632">
        <v>1</v>
      </c>
    </row>
    <row customHeight="1" ht="19.95">
      <c r="A84" s="1781"/>
      <c r="B84" s="1781"/>
      <c r="D84" s="377"/>
      <c r="E84" s="148" t="s">
        <v>109</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1"/>
      <c r="H84" s="2461"/>
      <c r="I84" s="2461"/>
      <c r="J84" s="2461"/>
      <c r="K84" s="2461"/>
      <c r="L84" s="2461"/>
      <c r="M84" s="298"/>
      <c r="N84" s="335"/>
      <c r="AH84" s="375">
        <v>19</v>
      </c>
    </row>
    <row customHeight="1" ht="35.699999999999996">
      <c r="A85" s="1781"/>
      <c r="B85" s="1781"/>
      <c r="D85" s="377"/>
      <c r="E85" s="400"/>
      <c r="F85" s="199" t="s">
        <v>304</v>
      </c>
      <c r="G85" s="199" t="s">
        <v>304</v>
      </c>
      <c r="H85" s="2219" t="s">
        <v>304</v>
      </c>
      <c r="I85" s="2221"/>
      <c r="J85" s="199" t="s">
        <v>304</v>
      </c>
      <c r="K85" s="199" t="s">
        <v>304</v>
      </c>
      <c r="L85" s="402"/>
      <c r="M85" s="346" t="s">
        <v>1150</v>
      </c>
      <c r="N85" s="335"/>
      <c r="AH85" s="375">
        <v>34</v>
      </c>
    </row>
    <row customHeight="1" ht="19.95">
      <c r="A86" s="1781"/>
      <c r="B86" s="1781"/>
      <c r="D86" s="377"/>
      <c r="E86" s="148" t="s">
        <v>89</v>
      </c>
      <c r="F86" s="2461" t="s">
        <v>1151</v>
      </c>
      <c r="G86" s="2461"/>
      <c r="H86" s="2461"/>
      <c r="I86" s="2461"/>
      <c r="J86" s="2461"/>
      <c r="K86" s="2461"/>
      <c r="L86" s="2461"/>
      <c r="M86" s="298"/>
      <c r="N86" s="335"/>
      <c r="AH86" s="375">
        <v>19</v>
      </c>
    </row>
    <row s="1636" customFormat="1" customHeight="1" ht="60.75" hidden="1">
      <c r="A87" s="1781" t="s">
        <v>155</v>
      </c>
      <c r="B87" s="1781" t="s">
        <v>156</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304</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1145</v>
      </c>
      <c r="D88" s="2463"/>
      <c r="E88" s="2205"/>
      <c r="F88" s="2384"/>
      <c r="G88" s="2428"/>
      <c r="H88" s="1501"/>
      <c r="I88" s="652" t="s">
        <v>1144</v>
      </c>
      <c r="J88" s="572"/>
      <c r="K88" s="1501"/>
      <c r="L88" s="215"/>
      <c r="M88" s="2171"/>
      <c r="N88" s="335"/>
      <c r="O88" s="1625"/>
      <c r="P88" s="1625"/>
      <c r="AH88" s="1632">
        <v>0</v>
      </c>
    </row>
    <row s="1636" customFormat="1" customHeight="1" ht="0.75" hidden="1">
      <c r="A89" s="1781"/>
      <c r="B89" s="1781"/>
      <c r="C89" s="370" t="s">
        <v>1152</v>
      </c>
      <c r="D89" s="2463"/>
      <c r="E89" s="2205"/>
      <c r="F89" s="2384"/>
      <c r="G89" s="401"/>
      <c r="H89" s="1501"/>
      <c r="I89" s="652"/>
      <c r="J89" s="572"/>
      <c r="K89" s="1501"/>
      <c r="L89" s="215"/>
      <c r="M89" s="2171"/>
      <c r="N89" s="335"/>
      <c r="O89" s="1625"/>
      <c r="P89" s="1625"/>
      <c r="AH89" s="1632">
        <v>0</v>
      </c>
    </row>
    <row s="1636" customFormat="1" customHeight="1" ht="45" hidden="1">
      <c r="A90" s="1781" t="s">
        <v>160</v>
      </c>
      <c r="B90" s="1781" t="s">
        <v>161</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304</v>
      </c>
      <c r="M90" s="2172"/>
      <c r="N90" s="335"/>
      <c r="O90" s="1625"/>
      <c r="P90" s="1625"/>
      <c r="AH90" s="1632">
        <v>0</v>
      </c>
    </row>
    <row s="1636" customFormat="1" customHeight="1" ht="18.75" hidden="1">
      <c r="A91" s="1781"/>
      <c r="B91" s="1781"/>
      <c r="C91" s="370" t="s">
        <v>1145</v>
      </c>
      <c r="D91" s="2463"/>
      <c r="E91" s="2205"/>
      <c r="F91" s="2384"/>
      <c r="G91" s="2428"/>
      <c r="H91" s="1501"/>
      <c r="I91" s="652" t="s">
        <v>1144</v>
      </c>
      <c r="J91" s="572"/>
      <c r="K91" s="1501"/>
      <c r="L91" s="215"/>
      <c r="M91" s="1862"/>
      <c r="N91" s="335"/>
      <c r="O91" s="1625"/>
      <c r="P91" s="1625"/>
      <c r="AH91" s="1632">
        <v>0</v>
      </c>
    </row>
    <row s="1636" customFormat="1" customHeight="1" ht="0.75" hidden="1">
      <c r="A92" s="1781"/>
      <c r="B92" s="1781"/>
      <c r="C92" s="370" t="s">
        <v>1152</v>
      </c>
      <c r="D92" s="2463"/>
      <c r="E92" s="2205"/>
      <c r="F92" s="2384"/>
      <c r="G92" s="401"/>
      <c r="H92" s="1501"/>
      <c r="I92" s="652"/>
      <c r="J92" s="572"/>
      <c r="K92" s="1501"/>
      <c r="L92" s="215"/>
      <c r="M92" s="342"/>
      <c r="N92" s="335"/>
      <c r="O92" s="1625"/>
      <c r="P92" s="1625"/>
      <c r="AH92" s="1632">
        <v>0</v>
      </c>
    </row>
    <row s="1636" customFormat="1" customHeight="1" ht="45" hidden="1">
      <c r="A93" s="1781" t="s">
        <v>167</v>
      </c>
      <c r="B93" s="1781" t="s">
        <v>168</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304</v>
      </c>
      <c r="M93" s="342"/>
      <c r="N93" s="335"/>
      <c r="O93" s="1625"/>
      <c r="P93" s="1625"/>
      <c r="AH93" s="1632">
        <v>0</v>
      </c>
    </row>
    <row s="1636" customFormat="1" customHeight="1" ht="18.75" hidden="1">
      <c r="A94" s="1781"/>
      <c r="B94" s="1781"/>
      <c r="C94" s="370" t="s">
        <v>1145</v>
      </c>
      <c r="D94" s="2463"/>
      <c r="E94" s="2205"/>
      <c r="F94" s="2384"/>
      <c r="G94" s="2428"/>
      <c r="H94" s="1501"/>
      <c r="I94" s="652" t="s">
        <v>1144</v>
      </c>
      <c r="J94" s="572"/>
      <c r="K94" s="1501"/>
      <c r="L94" s="215"/>
      <c r="M94" s="342"/>
      <c r="N94" s="335"/>
      <c r="O94" s="1625"/>
      <c r="P94" s="1625"/>
      <c r="AH94" s="1632">
        <v>0</v>
      </c>
    </row>
    <row s="1636" customFormat="1" customHeight="1" ht="0.75" hidden="1">
      <c r="A95" s="1781"/>
      <c r="B95" s="1781"/>
      <c r="C95" s="370" t="s">
        <v>1152</v>
      </c>
      <c r="D95" s="2463"/>
      <c r="E95" s="2205"/>
      <c r="F95" s="2384"/>
      <c r="G95" s="401"/>
      <c r="H95" s="1501"/>
      <c r="I95" s="652"/>
      <c r="J95" s="572"/>
      <c r="K95" s="1501"/>
      <c r="L95" s="215"/>
      <c r="M95" s="342"/>
      <c r="N95" s="335"/>
      <c r="O95" s="1625"/>
      <c r="P95" s="1625"/>
      <c r="AH95" s="1632">
        <v>0</v>
      </c>
    </row>
    <row s="1636" customFormat="1" customHeight="1" ht="45" hidden="1">
      <c r="A96" s="1781" t="s">
        <v>173</v>
      </c>
      <c r="B96" s="1781" t="s">
        <v>174</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304</v>
      </c>
      <c r="M96" s="342"/>
      <c r="N96" s="335"/>
      <c r="O96" s="1625"/>
      <c r="P96" s="1625"/>
      <c r="AH96" s="1632">
        <v>0</v>
      </c>
    </row>
    <row s="1636" customFormat="1" customHeight="1" ht="18.75" hidden="1">
      <c r="A97" s="1781"/>
      <c r="B97" s="1781"/>
      <c r="C97" s="370" t="s">
        <v>1145</v>
      </c>
      <c r="D97" s="2463"/>
      <c r="E97" s="2205"/>
      <c r="F97" s="2384"/>
      <c r="G97" s="2428"/>
      <c r="H97" s="1501"/>
      <c r="I97" s="652" t="s">
        <v>1144</v>
      </c>
      <c r="J97" s="572"/>
      <c r="K97" s="1501"/>
      <c r="L97" s="215"/>
      <c r="M97" s="342"/>
      <c r="N97" s="335"/>
      <c r="O97" s="1625"/>
      <c r="P97" s="1625"/>
      <c r="AH97" s="1632">
        <v>0</v>
      </c>
    </row>
    <row s="1636" customFormat="1" customHeight="1" ht="0.75" hidden="1">
      <c r="A98" s="1781"/>
      <c r="B98" s="1781"/>
      <c r="C98" s="370" t="s">
        <v>1152</v>
      </c>
      <c r="D98" s="2463"/>
      <c r="E98" s="2205"/>
      <c r="F98" s="2384"/>
      <c r="G98" s="401"/>
      <c r="H98" s="1501"/>
      <c r="I98" s="652"/>
      <c r="J98" s="572"/>
      <c r="K98" s="1501"/>
      <c r="L98" s="215"/>
      <c r="M98" s="342"/>
      <c r="N98" s="335"/>
      <c r="O98" s="1625"/>
      <c r="P98" s="1625"/>
      <c r="AH98" s="1632">
        <v>0</v>
      </c>
    </row>
    <row s="1636" customFormat="1" customHeight="1" ht="18.75" hidden="1">
      <c r="A99" s="1781" t="s">
        <v>179</v>
      </c>
      <c r="B99" s="1781" t="s">
        <v>180</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304</v>
      </c>
      <c r="M99" s="342"/>
      <c r="N99" s="335"/>
      <c r="O99" s="1625"/>
      <c r="P99" s="1625"/>
      <c r="AH99" s="1632">
        <v>0</v>
      </c>
    </row>
    <row s="1636" customFormat="1" customHeight="1" ht="18.75" hidden="1">
      <c r="A100" s="1781"/>
      <c r="B100" s="1781"/>
      <c r="C100" s="370" t="s">
        <v>1145</v>
      </c>
      <c r="D100" s="2463"/>
      <c r="E100" s="2205"/>
      <c r="F100" s="2384"/>
      <c r="G100" s="2428"/>
      <c r="H100" s="1501"/>
      <c r="I100" s="652" t="s">
        <v>1144</v>
      </c>
      <c r="J100" s="572"/>
      <c r="K100" s="1501"/>
      <c r="L100" s="215"/>
      <c r="M100" s="342"/>
      <c r="N100" s="335"/>
      <c r="O100" s="1625"/>
      <c r="P100" s="1625"/>
      <c r="AH100" s="1632">
        <v>0</v>
      </c>
    </row>
    <row s="1636" customFormat="1" customHeight="1" ht="0.75" hidden="1">
      <c r="A101" s="1781"/>
      <c r="B101" s="1781"/>
      <c r="C101" s="370" t="s">
        <v>1152</v>
      </c>
      <c r="D101" s="2463"/>
      <c r="E101" s="2205"/>
      <c r="F101" s="2384"/>
      <c r="G101" s="401"/>
      <c r="H101" s="1501"/>
      <c r="I101" s="652"/>
      <c r="J101" s="572"/>
      <c r="K101" s="1501"/>
      <c r="L101" s="215"/>
      <c r="M101" s="342"/>
      <c r="N101" s="335"/>
      <c r="O101" s="1625"/>
      <c r="P101" s="1625"/>
      <c r="AH101" s="1632">
        <v>0</v>
      </c>
    </row>
    <row s="1636" customFormat="1" customHeight="1" ht="18.75" hidden="1">
      <c r="A102" s="1781" t="s">
        <v>185</v>
      </c>
      <c r="B102" s="1781" t="s">
        <v>186</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304</v>
      </c>
      <c r="M102" s="342"/>
      <c r="N102" s="335"/>
      <c r="O102" s="1625"/>
      <c r="P102" s="1625"/>
      <c r="AH102" s="1632">
        <v>0</v>
      </c>
    </row>
    <row s="1636" customFormat="1" customHeight="1" ht="18.75" hidden="1">
      <c r="A103" s="1781"/>
      <c r="B103" s="1781"/>
      <c r="C103" s="370" t="s">
        <v>1145</v>
      </c>
      <c r="D103" s="2463"/>
      <c r="E103" s="2205"/>
      <c r="F103" s="2384"/>
      <c r="G103" s="2428"/>
      <c r="H103" s="1501"/>
      <c r="I103" s="652" t="s">
        <v>1144</v>
      </c>
      <c r="J103" s="572"/>
      <c r="K103" s="1501"/>
      <c r="L103" s="215"/>
      <c r="M103" s="342"/>
      <c r="N103" s="335"/>
      <c r="O103" s="1625"/>
      <c r="P103" s="1625"/>
      <c r="AH103" s="1632">
        <v>0</v>
      </c>
    </row>
    <row s="1636" customFormat="1" customHeight="1" ht="0.75" hidden="1">
      <c r="A104" s="1781"/>
      <c r="B104" s="1781"/>
      <c r="C104" s="370" t="s">
        <v>1152</v>
      </c>
      <c r="D104" s="2463"/>
      <c r="E104" s="2205"/>
      <c r="F104" s="2384"/>
      <c r="G104" s="401"/>
      <c r="H104" s="1501"/>
      <c r="I104" s="652"/>
      <c r="J104" s="572"/>
      <c r="K104" s="1501"/>
      <c r="L104" s="215"/>
      <c r="M104" s="342"/>
      <c r="N104" s="335"/>
      <c r="O104" s="1625"/>
      <c r="P104" s="1625"/>
      <c r="AH104" s="1632">
        <v>0</v>
      </c>
    </row>
    <row s="1636" customFormat="1" customHeight="1" ht="18.75" hidden="1">
      <c r="A105" s="1781" t="s">
        <v>191</v>
      </c>
      <c r="B105" s="1781" t="s">
        <v>192</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304</v>
      </c>
      <c r="M105" s="342"/>
      <c r="N105" s="335"/>
      <c r="O105" s="1625"/>
      <c r="P105" s="1625"/>
      <c r="AH105" s="1632">
        <v>0</v>
      </c>
    </row>
    <row s="1636" customFormat="1" customHeight="1" ht="18.75" hidden="1">
      <c r="A106" s="1781"/>
      <c r="B106" s="1781"/>
      <c r="C106" s="370" t="s">
        <v>1145</v>
      </c>
      <c r="D106" s="2463"/>
      <c r="E106" s="2205"/>
      <c r="F106" s="2384"/>
      <c r="G106" s="2428"/>
      <c r="H106" s="1501"/>
      <c r="I106" s="652" t="s">
        <v>1144</v>
      </c>
      <c r="J106" s="572"/>
      <c r="K106" s="1501"/>
      <c r="L106" s="215"/>
      <c r="M106" s="342"/>
      <c r="N106" s="335"/>
      <c r="O106" s="1625"/>
      <c r="P106" s="1625"/>
      <c r="AH106" s="1632">
        <v>0</v>
      </c>
    </row>
    <row s="1636" customFormat="1" customHeight="1" ht="0.75" hidden="1">
      <c r="A107" s="1781"/>
      <c r="B107" s="1781"/>
      <c r="C107" s="370" t="s">
        <v>1152</v>
      </c>
      <c r="D107" s="2463"/>
      <c r="E107" s="2205"/>
      <c r="F107" s="2384"/>
      <c r="G107" s="401"/>
      <c r="H107" s="1501"/>
      <c r="I107" s="652"/>
      <c r="J107" s="572"/>
      <c r="K107" s="1501"/>
      <c r="L107" s="215"/>
      <c r="M107" s="342"/>
      <c r="N107" s="335"/>
      <c r="O107" s="1625"/>
      <c r="P107" s="1625"/>
      <c r="AH107" s="1632">
        <v>0</v>
      </c>
    </row>
    <row s="1636" customFormat="1" customHeight="1" ht="18.75" hidden="1">
      <c r="A108" s="1781" t="s">
        <v>197</v>
      </c>
      <c r="B108" s="1781" t="s">
        <v>198</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304</v>
      </c>
      <c r="M108" s="342"/>
      <c r="N108" s="335"/>
      <c r="O108" s="1625"/>
      <c r="P108" s="1625"/>
      <c r="AH108" s="1632">
        <v>0</v>
      </c>
    </row>
    <row s="1636" customFormat="1" customHeight="1" ht="18.75" hidden="1">
      <c r="A109" s="1781"/>
      <c r="B109" s="1781"/>
      <c r="C109" s="370" t="s">
        <v>1145</v>
      </c>
      <c r="D109" s="2463"/>
      <c r="E109" s="2205"/>
      <c r="F109" s="2384"/>
      <c r="G109" s="2428"/>
      <c r="H109" s="1501"/>
      <c r="I109" s="652" t="s">
        <v>1144</v>
      </c>
      <c r="J109" s="572"/>
      <c r="K109" s="1501"/>
      <c r="L109" s="215"/>
      <c r="M109" s="342"/>
      <c r="N109" s="335"/>
      <c r="O109" s="1625"/>
      <c r="P109" s="1625"/>
      <c r="AH109" s="1632">
        <v>0</v>
      </c>
    </row>
    <row s="1636" customFormat="1" customHeight="1" ht="0.75" hidden="1">
      <c r="A110" s="1781"/>
      <c r="B110" s="1781"/>
      <c r="C110" s="370" t="s">
        <v>1152</v>
      </c>
      <c r="D110" s="2463"/>
      <c r="E110" s="2205"/>
      <c r="F110" s="2384"/>
      <c r="G110" s="401"/>
      <c r="H110" s="1501"/>
      <c r="I110" s="652"/>
      <c r="J110" s="572"/>
      <c r="K110" s="1501"/>
      <c r="L110" s="215"/>
      <c r="M110" s="342"/>
      <c r="N110" s="335"/>
      <c r="O110" s="1625"/>
      <c r="P110" s="1625"/>
      <c r="AH110" s="1632">
        <v>0</v>
      </c>
    </row>
    <row s="1636" customFormat="1" customHeight="1" ht="18.75" hidden="1">
      <c r="A111" s="1781" t="s">
        <v>203</v>
      </c>
      <c r="B111" s="1781" t="s">
        <v>204</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304</v>
      </c>
      <c r="M111" s="342"/>
      <c r="N111" s="335"/>
      <c r="O111" s="1625"/>
      <c r="P111" s="1625"/>
      <c r="AH111" s="1632">
        <v>0</v>
      </c>
    </row>
    <row s="1636" customFormat="1" customHeight="1" ht="18.75" hidden="1">
      <c r="A112" s="1781"/>
      <c r="B112" s="1781"/>
      <c r="C112" s="370" t="s">
        <v>1145</v>
      </c>
      <c r="D112" s="2463"/>
      <c r="E112" s="2205"/>
      <c r="F112" s="2384"/>
      <c r="G112" s="2428"/>
      <c r="H112" s="1501"/>
      <c r="I112" s="652" t="s">
        <v>1144</v>
      </c>
      <c r="J112" s="572"/>
      <c r="K112" s="1501"/>
      <c r="L112" s="215"/>
      <c r="M112" s="342"/>
      <c r="N112" s="335"/>
      <c r="O112" s="1625"/>
      <c r="P112" s="1625"/>
      <c r="AH112" s="1632">
        <v>0</v>
      </c>
    </row>
    <row s="1636" customFormat="1" customHeight="1" ht="0.75" hidden="1">
      <c r="A113" s="1781"/>
      <c r="B113" s="1781"/>
      <c r="C113" s="370" t="s">
        <v>1152</v>
      </c>
      <c r="D113" s="2463"/>
      <c r="E113" s="2205"/>
      <c r="F113" s="2384"/>
      <c r="G113" s="401"/>
      <c r="H113" s="1501"/>
      <c r="I113" s="652"/>
      <c r="J113" s="572"/>
      <c r="K113" s="1501"/>
      <c r="L113" s="215"/>
      <c r="M113" s="342"/>
      <c r="N113" s="335"/>
      <c r="O113" s="1625"/>
      <c r="P113" s="1625"/>
      <c r="AH113" s="1632">
        <v>0</v>
      </c>
    </row>
    <row s="1636" customFormat="1" customHeight="1" ht="18.75" hidden="1">
      <c r="A114" s="1781" t="s">
        <v>223</v>
      </c>
      <c r="B114" s="1781" t="s">
        <v>224</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304</v>
      </c>
      <c r="M114" s="342"/>
      <c r="N114" s="335"/>
      <c r="O114" s="1625"/>
      <c r="P114" s="1625"/>
      <c r="AH114" s="1632">
        <v>0</v>
      </c>
    </row>
    <row s="1636" customFormat="1" customHeight="1" ht="18.75" hidden="1">
      <c r="A115" s="1781"/>
      <c r="B115" s="1781"/>
      <c r="C115" s="370" t="s">
        <v>1145</v>
      </c>
      <c r="D115" s="2463"/>
      <c r="E115" s="2205"/>
      <c r="F115" s="2384"/>
      <c r="G115" s="2428"/>
      <c r="H115" s="1501"/>
      <c r="I115" s="652" t="s">
        <v>1144</v>
      </c>
      <c r="J115" s="572"/>
      <c r="K115" s="1501"/>
      <c r="L115" s="215"/>
      <c r="M115" s="342"/>
      <c r="N115" s="335"/>
      <c r="O115" s="1625"/>
      <c r="P115" s="1625"/>
      <c r="AH115" s="1632">
        <v>0</v>
      </c>
    </row>
    <row s="1636" customFormat="1" customHeight="1" ht="0.75" hidden="1">
      <c r="A116" s="1781"/>
      <c r="B116" s="1781"/>
      <c r="C116" s="370" t="s">
        <v>1152</v>
      </c>
      <c r="D116" s="2463"/>
      <c r="E116" s="2205"/>
      <c r="F116" s="2384"/>
      <c r="G116" s="401"/>
      <c r="H116" s="1501"/>
      <c r="I116" s="652"/>
      <c r="J116" s="572"/>
      <c r="K116" s="1501"/>
      <c r="L116" s="215"/>
      <c r="M116" s="342"/>
      <c r="N116" s="335"/>
      <c r="O116" s="1625"/>
      <c r="P116" s="1625"/>
      <c r="AH116" s="1632">
        <v>0</v>
      </c>
    </row>
    <row s="1636" customFormat="1" customHeight="1" ht="18.75" hidden="1">
      <c r="A117" s="1781" t="s">
        <v>228</v>
      </c>
      <c r="B117" s="1781" t="s">
        <v>229</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304</v>
      </c>
      <c r="M117" s="342"/>
      <c r="N117" s="335"/>
      <c r="O117" s="1625"/>
      <c r="P117" s="1625"/>
      <c r="AH117" s="1632">
        <v>0</v>
      </c>
    </row>
    <row s="1636" customFormat="1" customHeight="1" ht="18.75" hidden="1">
      <c r="A118" s="1781"/>
      <c r="B118" s="1781"/>
      <c r="C118" s="370" t="s">
        <v>1145</v>
      </c>
      <c r="D118" s="2463"/>
      <c r="E118" s="2205"/>
      <c r="F118" s="2384"/>
      <c r="G118" s="2428"/>
      <c r="H118" s="1501"/>
      <c r="I118" s="652" t="s">
        <v>1144</v>
      </c>
      <c r="J118" s="572"/>
      <c r="K118" s="1501"/>
      <c r="L118" s="215"/>
      <c r="M118" s="342"/>
      <c r="N118" s="335"/>
      <c r="O118" s="1625"/>
      <c r="P118" s="1625"/>
      <c r="AH118" s="1632">
        <v>0</v>
      </c>
    </row>
    <row s="1636" customFormat="1" customHeight="1" ht="0.75" hidden="1">
      <c r="A119" s="1781"/>
      <c r="B119" s="1781"/>
      <c r="C119" s="370" t="s">
        <v>1152</v>
      </c>
      <c r="D119" s="2463"/>
      <c r="E119" s="2205"/>
      <c r="F119" s="2384"/>
      <c r="G119" s="401"/>
      <c r="H119" s="1501"/>
      <c r="I119" s="652"/>
      <c r="J119" s="572"/>
      <c r="K119" s="1501"/>
      <c r="L119" s="215"/>
      <c r="M119" s="342"/>
      <c r="N119" s="335"/>
      <c r="O119" s="1625"/>
      <c r="P119" s="1625"/>
      <c r="AH119" s="1632">
        <v>0</v>
      </c>
    </row>
    <row s="1636" customFormat="1" customHeight="1" ht="18.75" hidden="1">
      <c r="A120" s="1781" t="s">
        <v>233</v>
      </c>
      <c r="B120" s="1781" t="s">
        <v>234</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304</v>
      </c>
      <c r="M120" s="342"/>
      <c r="N120" s="335"/>
      <c r="O120" s="1625"/>
      <c r="P120" s="1625"/>
      <c r="AH120" s="1632">
        <v>0</v>
      </c>
    </row>
    <row s="1636" customFormat="1" customHeight="1" ht="18.75" hidden="1">
      <c r="A121" s="1781"/>
      <c r="B121" s="1781"/>
      <c r="C121" s="370" t="s">
        <v>1145</v>
      </c>
      <c r="D121" s="2463"/>
      <c r="E121" s="2205"/>
      <c r="F121" s="2384"/>
      <c r="G121" s="2428"/>
      <c r="H121" s="1501"/>
      <c r="I121" s="652" t="s">
        <v>1144</v>
      </c>
      <c r="J121" s="572"/>
      <c r="K121" s="1501"/>
      <c r="L121" s="215"/>
      <c r="M121" s="342"/>
      <c r="N121" s="335"/>
      <c r="O121" s="1625"/>
      <c r="P121" s="1625"/>
      <c r="AH121" s="1632">
        <v>0</v>
      </c>
    </row>
    <row s="1636" customFormat="1" customHeight="1" ht="0.75" hidden="1">
      <c r="A122" s="1781"/>
      <c r="B122" s="1781"/>
      <c r="C122" s="370" t="s">
        <v>1152</v>
      </c>
      <c r="D122" s="2463"/>
      <c r="E122" s="2205"/>
      <c r="F122" s="2384"/>
      <c r="G122" s="401"/>
      <c r="H122" s="1501"/>
      <c r="I122" s="652"/>
      <c r="J122" s="572"/>
      <c r="K122" s="1501"/>
      <c r="L122" s="215"/>
      <c r="M122" s="342"/>
      <c r="N122" s="335"/>
      <c r="O122" s="1625"/>
      <c r="P122" s="1625"/>
      <c r="AH122" s="1632">
        <v>0</v>
      </c>
    </row>
    <row s="1636" customFormat="1" customHeight="1" ht="18.75" hidden="1">
      <c r="A123" s="1781" t="s">
        <v>238</v>
      </c>
      <c r="B123" s="1781" t="s">
        <v>239</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304</v>
      </c>
      <c r="M123" s="342"/>
      <c r="N123" s="335"/>
      <c r="O123" s="1625"/>
      <c r="P123" s="1625"/>
      <c r="AH123" s="1632">
        <v>0</v>
      </c>
    </row>
    <row s="1636" customFormat="1" customHeight="1" ht="18.75" hidden="1">
      <c r="A124" s="1781"/>
      <c r="B124" s="1781"/>
      <c r="C124" s="370" t="s">
        <v>1145</v>
      </c>
      <c r="D124" s="2463"/>
      <c r="E124" s="2205"/>
      <c r="F124" s="2384"/>
      <c r="G124" s="2428"/>
      <c r="H124" s="1501"/>
      <c r="I124" s="652" t="s">
        <v>1144</v>
      </c>
      <c r="J124" s="572"/>
      <c r="K124" s="1501"/>
      <c r="L124" s="215"/>
      <c r="M124" s="342"/>
      <c r="N124" s="335"/>
      <c r="O124" s="1625"/>
      <c r="P124" s="1625"/>
      <c r="AH124" s="1632">
        <v>0</v>
      </c>
    </row>
    <row s="1636" customFormat="1" customHeight="1" ht="0.75" hidden="1">
      <c r="A125" s="1781"/>
      <c r="B125" s="1781"/>
      <c r="C125" s="370" t="s">
        <v>1152</v>
      </c>
      <c r="D125" s="2463"/>
      <c r="E125" s="2205"/>
      <c r="F125" s="2384"/>
      <c r="G125" s="401"/>
      <c r="H125" s="1501"/>
      <c r="I125" s="652"/>
      <c r="J125" s="572"/>
      <c r="K125" s="1501"/>
      <c r="L125" s="215"/>
      <c r="M125" s="342"/>
      <c r="N125" s="335"/>
      <c r="O125" s="1625"/>
      <c r="P125" s="1625"/>
      <c r="AH125" s="1632">
        <v>0</v>
      </c>
    </row>
    <row s="1636" customFormat="1" customHeight="1" ht="18.75" hidden="1">
      <c r="A126" s="1781" t="s">
        <v>243</v>
      </c>
      <c r="B126" s="1781" t="s">
        <v>244</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304</v>
      </c>
      <c r="M126" s="342"/>
      <c r="N126" s="335"/>
      <c r="O126" s="1625"/>
      <c r="P126" s="1625"/>
      <c r="AH126" s="1632">
        <v>0</v>
      </c>
    </row>
    <row s="1636" customFormat="1" customHeight="1" ht="18.75" hidden="1">
      <c r="A127" s="1781"/>
      <c r="B127" s="1781"/>
      <c r="C127" s="370" t="s">
        <v>1145</v>
      </c>
      <c r="D127" s="2463"/>
      <c r="E127" s="2205"/>
      <c r="F127" s="2384"/>
      <c r="G127" s="2428"/>
      <c r="H127" s="1501"/>
      <c r="I127" s="652" t="s">
        <v>1144</v>
      </c>
      <c r="J127" s="572"/>
      <c r="K127" s="1501"/>
      <c r="L127" s="215"/>
      <c r="M127" s="342"/>
      <c r="N127" s="335"/>
      <c r="O127" s="1625"/>
      <c r="P127" s="1625"/>
      <c r="AH127" s="1632">
        <v>0</v>
      </c>
    </row>
    <row s="1636" customFormat="1" customHeight="1" ht="0.75" hidden="1">
      <c r="A128" s="1781"/>
      <c r="B128" s="1781"/>
      <c r="C128" s="370" t="s">
        <v>1152</v>
      </c>
      <c r="D128" s="2463"/>
      <c r="E128" s="2205"/>
      <c r="F128" s="2384"/>
      <c r="G128" s="401"/>
      <c r="H128" s="1501"/>
      <c r="I128" s="652"/>
      <c r="J128" s="572"/>
      <c r="K128" s="1501"/>
      <c r="L128" s="215"/>
      <c r="M128" s="342"/>
      <c r="N128" s="335"/>
      <c r="O128" s="1625"/>
      <c r="P128" s="1625"/>
      <c r="AH128" s="1632">
        <v>0</v>
      </c>
    </row>
    <row s="1636" customFormat="1" customHeight="1" ht="18.75" hidden="1">
      <c r="A129" s="1781" t="s">
        <v>248</v>
      </c>
      <c r="B129" s="1781" t="s">
        <v>249</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304</v>
      </c>
      <c r="M129" s="342"/>
      <c r="N129" s="335"/>
      <c r="O129" s="1625"/>
      <c r="P129" s="1625"/>
      <c r="AH129" s="1632">
        <v>0</v>
      </c>
    </row>
    <row s="1636" customFormat="1" customHeight="1" ht="18.75" hidden="1">
      <c r="A130" s="1781"/>
      <c r="B130" s="1781"/>
      <c r="C130" s="370" t="s">
        <v>1145</v>
      </c>
      <c r="D130" s="2463"/>
      <c r="E130" s="2205"/>
      <c r="F130" s="2384"/>
      <c r="G130" s="2428"/>
      <c r="H130" s="1501"/>
      <c r="I130" s="652" t="s">
        <v>1144</v>
      </c>
      <c r="J130" s="572"/>
      <c r="K130" s="1501"/>
      <c r="L130" s="215"/>
      <c r="M130" s="342"/>
      <c r="N130" s="335"/>
      <c r="O130" s="1625"/>
      <c r="P130" s="1625"/>
      <c r="AH130" s="1632">
        <v>0</v>
      </c>
    </row>
    <row s="1636" customFormat="1" customHeight="1" ht="0.75" hidden="1">
      <c r="A131" s="1781"/>
      <c r="B131" s="1781"/>
      <c r="C131" s="370" t="s">
        <v>1152</v>
      </c>
      <c r="D131" s="2463"/>
      <c r="E131" s="2205"/>
      <c r="F131" s="2384"/>
      <c r="G131" s="401"/>
      <c r="H131" s="1501"/>
      <c r="I131" s="652"/>
      <c r="J131" s="572"/>
      <c r="K131" s="1501"/>
      <c r="L131" s="215"/>
      <c r="M131" s="342"/>
      <c r="N131" s="335"/>
      <c r="O131" s="1625"/>
      <c r="P131" s="1625"/>
      <c r="AH131" s="1632">
        <v>0</v>
      </c>
    </row>
    <row s="1636" customFormat="1" customHeight="1" ht="18.75" hidden="1">
      <c r="A132" s="1781" t="s">
        <v>253</v>
      </c>
      <c r="B132" s="1781" t="s">
        <v>254</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304</v>
      </c>
      <c r="M132" s="342"/>
      <c r="N132" s="335"/>
      <c r="O132" s="1625"/>
      <c r="P132" s="1625"/>
      <c r="AH132" s="1632">
        <v>0</v>
      </c>
    </row>
    <row s="1636" customFormat="1" customHeight="1" ht="18.75" hidden="1">
      <c r="A133" s="1781"/>
      <c r="B133" s="1781"/>
      <c r="C133" s="370" t="s">
        <v>1145</v>
      </c>
      <c r="D133" s="2463"/>
      <c r="E133" s="2205"/>
      <c r="F133" s="2384"/>
      <c r="G133" s="2428"/>
      <c r="H133" s="1501"/>
      <c r="I133" s="652" t="s">
        <v>1144</v>
      </c>
      <c r="J133" s="572"/>
      <c r="K133" s="1501"/>
      <c r="L133" s="215"/>
      <c r="M133" s="342"/>
      <c r="N133" s="335"/>
      <c r="O133" s="1625"/>
      <c r="P133" s="1625"/>
      <c r="AH133" s="1632">
        <v>0</v>
      </c>
    </row>
    <row s="1636" customFormat="1" customHeight="1" ht="0.75" hidden="1">
      <c r="A134" s="1781"/>
      <c r="B134" s="1781"/>
      <c r="C134" s="370" t="s">
        <v>1152</v>
      </c>
      <c r="D134" s="2463"/>
      <c r="E134" s="2205"/>
      <c r="F134" s="2384"/>
      <c r="G134" s="401"/>
      <c r="H134" s="1501"/>
      <c r="I134" s="652"/>
      <c r="J134" s="572"/>
      <c r="K134" s="1501"/>
      <c r="L134" s="215"/>
      <c r="M134" s="342"/>
      <c r="N134" s="335"/>
      <c r="O134" s="1625"/>
      <c r="P134" s="1625"/>
      <c r="AH134" s="1632">
        <v>0</v>
      </c>
    </row>
    <row s="1636" customFormat="1" customHeight="1" ht="18.75" hidden="1">
      <c r="A135" s="1781" t="s">
        <v>258</v>
      </c>
      <c r="B135" s="1781" t="s">
        <v>259</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304</v>
      </c>
      <c r="M135" s="342"/>
      <c r="N135" s="335"/>
      <c r="O135" s="1625"/>
      <c r="P135" s="1625"/>
      <c r="AH135" s="1632">
        <v>0</v>
      </c>
    </row>
    <row s="1636" customFormat="1" customHeight="1" ht="18.75" hidden="1">
      <c r="A136" s="1781"/>
      <c r="B136" s="1781"/>
      <c r="C136" s="370" t="s">
        <v>1145</v>
      </c>
      <c r="D136" s="2463"/>
      <c r="E136" s="2205"/>
      <c r="F136" s="2384"/>
      <c r="G136" s="2428"/>
      <c r="H136" s="1501"/>
      <c r="I136" s="652" t="s">
        <v>1144</v>
      </c>
      <c r="J136" s="572"/>
      <c r="K136" s="1501"/>
      <c r="L136" s="215"/>
      <c r="M136" s="342"/>
      <c r="N136" s="335"/>
      <c r="O136" s="1625"/>
      <c r="P136" s="1625"/>
      <c r="AH136" s="1632">
        <v>0</v>
      </c>
    </row>
    <row s="1636" customFormat="1" customHeight="1" ht="0.75" hidden="1">
      <c r="A137" s="1781"/>
      <c r="B137" s="1781"/>
      <c r="C137" s="370" t="s">
        <v>1152</v>
      </c>
      <c r="D137" s="2463"/>
      <c r="E137" s="2205"/>
      <c r="F137" s="2384"/>
      <c r="G137" s="401"/>
      <c r="H137" s="1501"/>
      <c r="I137" s="652"/>
      <c r="J137" s="572"/>
      <c r="K137" s="1501"/>
      <c r="L137" s="215"/>
      <c r="M137" s="342"/>
      <c r="N137" s="335"/>
      <c r="O137" s="1625"/>
      <c r="P137" s="1625"/>
      <c r="AH137" s="1632">
        <v>0</v>
      </c>
    </row>
    <row s="1636" customFormat="1" customHeight="1" ht="18.75" hidden="1">
      <c r="A138" s="1781" t="s">
        <v>263</v>
      </c>
      <c r="B138" s="1781" t="s">
        <v>264</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304</v>
      </c>
      <c r="M138" s="342"/>
      <c r="N138" s="335"/>
      <c r="O138" s="1625"/>
      <c r="P138" s="1625"/>
      <c r="AH138" s="1632">
        <v>0</v>
      </c>
    </row>
    <row s="1636" customFormat="1" customHeight="1" ht="18.75" hidden="1">
      <c r="A139" s="1781"/>
      <c r="B139" s="1781"/>
      <c r="C139" s="370" t="s">
        <v>1145</v>
      </c>
      <c r="D139" s="2463"/>
      <c r="E139" s="2205"/>
      <c r="F139" s="2384"/>
      <c r="G139" s="2428"/>
      <c r="H139" s="1501"/>
      <c r="I139" s="652" t="s">
        <v>1144</v>
      </c>
      <c r="J139" s="572"/>
      <c r="K139" s="1501"/>
      <c r="L139" s="215"/>
      <c r="M139" s="342"/>
      <c r="N139" s="335"/>
      <c r="O139" s="1625"/>
      <c r="P139" s="1625"/>
      <c r="AH139" s="1632">
        <v>0</v>
      </c>
    </row>
    <row s="1636" customFormat="1" customHeight="1" ht="0.75" hidden="1">
      <c r="A140" s="1781"/>
      <c r="B140" s="1781"/>
      <c r="C140" s="370" t="s">
        <v>1152</v>
      </c>
      <c r="D140" s="2463"/>
      <c r="E140" s="2205"/>
      <c r="F140" s="2384"/>
      <c r="G140" s="401"/>
      <c r="H140" s="1501"/>
      <c r="I140" s="652"/>
      <c r="J140" s="572"/>
      <c r="K140" s="1501"/>
      <c r="L140" s="215"/>
      <c r="M140" s="342"/>
      <c r="N140" s="335"/>
      <c r="O140" s="1625"/>
      <c r="P140" s="1625"/>
      <c r="AH140" s="1632">
        <v>0</v>
      </c>
    </row>
    <row s="1636" customFormat="1" customHeight="1" ht="18.75" hidden="1">
      <c r="A141" s="1781" t="s">
        <v>268</v>
      </c>
      <c r="B141" s="1781" t="s">
        <v>269</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304</v>
      </c>
      <c r="M141" s="342"/>
      <c r="N141" s="335"/>
      <c r="O141" s="1625"/>
      <c r="P141" s="1625"/>
      <c r="AH141" s="1632">
        <v>0</v>
      </c>
    </row>
    <row s="1636" customFormat="1" customHeight="1" ht="18.75" hidden="1">
      <c r="A142" s="1781"/>
      <c r="B142" s="1781"/>
      <c r="C142" s="370" t="s">
        <v>1145</v>
      </c>
      <c r="D142" s="2463"/>
      <c r="E142" s="2205"/>
      <c r="F142" s="2384"/>
      <c r="G142" s="2428"/>
      <c r="H142" s="1501"/>
      <c r="I142" s="652" t="s">
        <v>1144</v>
      </c>
      <c r="J142" s="572"/>
      <c r="K142" s="1501"/>
      <c r="L142" s="215"/>
      <c r="M142" s="342"/>
      <c r="N142" s="335"/>
      <c r="O142" s="1625"/>
      <c r="P142" s="1625"/>
      <c r="AH142" s="1632">
        <v>0</v>
      </c>
    </row>
    <row s="1636" customFormat="1" customHeight="1" ht="0.75" hidden="1">
      <c r="A143" s="1781"/>
      <c r="B143" s="1781"/>
      <c r="C143" s="370" t="s">
        <v>1152</v>
      </c>
      <c r="D143" s="2463"/>
      <c r="E143" s="2205"/>
      <c r="F143" s="2384"/>
      <c r="G143" s="401"/>
      <c r="H143" s="1501"/>
      <c r="I143" s="652"/>
      <c r="J143" s="572"/>
      <c r="K143" s="1501"/>
      <c r="L143" s="215"/>
      <c r="M143" s="342"/>
      <c r="N143" s="335"/>
      <c r="O143" s="1625"/>
      <c r="P143" s="1625"/>
      <c r="AH143" s="1632">
        <v>0</v>
      </c>
    </row>
    <row s="1636" customFormat="1" customHeight="1" ht="18.75" hidden="1">
      <c r="A144" s="1781" t="s">
        <v>273</v>
      </c>
      <c r="B144" s="1781" t="s">
        <v>274</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304</v>
      </c>
      <c r="M144" s="342"/>
      <c r="N144" s="335"/>
      <c r="O144" s="1625"/>
      <c r="P144" s="1625"/>
      <c r="AH144" s="1632">
        <v>0</v>
      </c>
    </row>
    <row s="1636" customFormat="1" customHeight="1" ht="18.75" hidden="1">
      <c r="A145" s="1781"/>
      <c r="B145" s="1781"/>
      <c r="C145" s="370" t="s">
        <v>1145</v>
      </c>
      <c r="D145" s="2463"/>
      <c r="E145" s="2205"/>
      <c r="F145" s="2384"/>
      <c r="G145" s="2428"/>
      <c r="H145" s="1501"/>
      <c r="I145" s="652" t="s">
        <v>1144</v>
      </c>
      <c r="J145" s="572"/>
      <c r="K145" s="1501"/>
      <c r="L145" s="215"/>
      <c r="M145" s="342"/>
      <c r="N145" s="335"/>
      <c r="O145" s="1625"/>
      <c r="P145" s="1625"/>
      <c r="AH145" s="1632">
        <v>0</v>
      </c>
    </row>
    <row s="1636" customFormat="1" customHeight="1" ht="1.05">
      <c r="A146" s="1781"/>
      <c r="B146" s="1781"/>
      <c r="C146" s="370" t="s">
        <v>1152</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1"/>
      <c r="H147" s="2461"/>
      <c r="I147" s="2461"/>
      <c r="J147" s="2461"/>
      <c r="K147" s="2461"/>
      <c r="L147" s="2461"/>
      <c r="M147" s="298"/>
      <c r="N147" s="335"/>
      <c r="AH147" s="375">
        <v>19</v>
      </c>
    </row>
    <row s="1636" customFormat="1" customHeight="1" ht="60.75" hidden="1">
      <c r="A148" s="1781" t="s">
        <v>155</v>
      </c>
      <c r="B148" s="1781" t="s">
        <v>156</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304</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1145</v>
      </c>
      <c r="D149" s="2463"/>
      <c r="E149" s="2205"/>
      <c r="F149" s="2384"/>
      <c r="G149" s="2428"/>
      <c r="H149" s="1501"/>
      <c r="I149" s="652" t="s">
        <v>1144</v>
      </c>
      <c r="J149" s="572"/>
      <c r="K149" s="1501"/>
      <c r="L149" s="215"/>
      <c r="M149" s="2171"/>
      <c r="N149" s="335"/>
      <c r="O149" s="1625"/>
      <c r="P149" s="1625"/>
      <c r="AH149" s="1632">
        <v>0</v>
      </c>
    </row>
    <row s="1636" customFormat="1" customHeight="1" ht="0.75" hidden="1">
      <c r="A150" s="1781"/>
      <c r="B150" s="1781"/>
      <c r="C150" s="370" t="s">
        <v>1152</v>
      </c>
      <c r="D150" s="2463"/>
      <c r="E150" s="2205"/>
      <c r="F150" s="2384"/>
      <c r="G150" s="401"/>
      <c r="H150" s="1501"/>
      <c r="I150" s="652"/>
      <c r="J150" s="572"/>
      <c r="K150" s="1501"/>
      <c r="L150" s="215"/>
      <c r="M150" s="2171"/>
      <c r="N150" s="335"/>
      <c r="O150" s="1625"/>
      <c r="P150" s="1625"/>
      <c r="AH150" s="1632">
        <v>0</v>
      </c>
    </row>
    <row s="1636" customFormat="1" customHeight="1" ht="45" hidden="1">
      <c r="A151" s="1781" t="s">
        <v>160</v>
      </c>
      <c r="B151" s="1781" t="s">
        <v>161</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304</v>
      </c>
      <c r="M151" s="2172"/>
      <c r="N151" s="335"/>
      <c r="O151" s="1625"/>
      <c r="P151" s="1625"/>
      <c r="AH151" s="1632">
        <v>0</v>
      </c>
    </row>
    <row s="1636" customFormat="1" customHeight="1" ht="18.75" hidden="1">
      <c r="A152" s="1781"/>
      <c r="B152" s="1781"/>
      <c r="C152" s="370" t="s">
        <v>1145</v>
      </c>
      <c r="D152" s="2463"/>
      <c r="E152" s="2205"/>
      <c r="F152" s="2384"/>
      <c r="G152" s="2428"/>
      <c r="H152" s="1501"/>
      <c r="I152" s="652" t="s">
        <v>1144</v>
      </c>
      <c r="J152" s="572"/>
      <c r="K152" s="1501"/>
      <c r="L152" s="215"/>
      <c r="M152" s="1862"/>
      <c r="N152" s="335"/>
      <c r="O152" s="1625"/>
      <c r="P152" s="1625"/>
      <c r="AH152" s="1632">
        <v>0</v>
      </c>
    </row>
    <row s="1636" customFormat="1" customHeight="1" ht="0.75" hidden="1">
      <c r="A153" s="1781"/>
      <c r="B153" s="1781"/>
      <c r="C153" s="370" t="s">
        <v>1152</v>
      </c>
      <c r="D153" s="2463"/>
      <c r="E153" s="2205"/>
      <c r="F153" s="2384"/>
      <c r="G153" s="401"/>
      <c r="H153" s="1501"/>
      <c r="I153" s="652"/>
      <c r="J153" s="572"/>
      <c r="K153" s="1501"/>
      <c r="L153" s="215"/>
      <c r="M153" s="342"/>
      <c r="N153" s="335"/>
      <c r="O153" s="1625"/>
      <c r="P153" s="1625"/>
      <c r="AH153" s="1632">
        <v>0</v>
      </c>
    </row>
    <row s="1636" customFormat="1" customHeight="1" ht="45" hidden="1">
      <c r="A154" s="1781" t="s">
        <v>167</v>
      </c>
      <c r="B154" s="1781" t="s">
        <v>168</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304</v>
      </c>
      <c r="M154" s="342"/>
      <c r="N154" s="335"/>
      <c r="O154" s="1625"/>
      <c r="P154" s="1625"/>
      <c r="AH154" s="1632">
        <v>0</v>
      </c>
    </row>
    <row s="1636" customFormat="1" customHeight="1" ht="18.75" hidden="1">
      <c r="A155" s="1781"/>
      <c r="B155" s="1781"/>
      <c r="C155" s="370" t="s">
        <v>1145</v>
      </c>
      <c r="D155" s="2463"/>
      <c r="E155" s="2205"/>
      <c r="F155" s="2384"/>
      <c r="G155" s="2428"/>
      <c r="H155" s="1501"/>
      <c r="I155" s="652" t="s">
        <v>1144</v>
      </c>
      <c r="J155" s="572"/>
      <c r="K155" s="1501"/>
      <c r="L155" s="215"/>
      <c r="M155" s="342"/>
      <c r="N155" s="335"/>
      <c r="O155" s="1625"/>
      <c r="P155" s="1625"/>
      <c r="AH155" s="1632">
        <v>0</v>
      </c>
    </row>
    <row s="1636" customFormat="1" customHeight="1" ht="0.75" hidden="1">
      <c r="A156" s="1781"/>
      <c r="B156" s="1781"/>
      <c r="C156" s="370" t="s">
        <v>1152</v>
      </c>
      <c r="D156" s="2463"/>
      <c r="E156" s="2205"/>
      <c r="F156" s="2384"/>
      <c r="G156" s="401"/>
      <c r="H156" s="1501"/>
      <c r="I156" s="652"/>
      <c r="J156" s="572"/>
      <c r="K156" s="1501"/>
      <c r="L156" s="215"/>
      <c r="M156" s="342"/>
      <c r="N156" s="335"/>
      <c r="O156" s="1625"/>
      <c r="P156" s="1625"/>
      <c r="AH156" s="1632">
        <v>0</v>
      </c>
    </row>
    <row s="1636" customFormat="1" customHeight="1" ht="45" hidden="1">
      <c r="A157" s="1781" t="s">
        <v>173</v>
      </c>
      <c r="B157" s="1781" t="s">
        <v>174</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304</v>
      </c>
      <c r="M157" s="342"/>
      <c r="N157" s="335"/>
      <c r="O157" s="1625"/>
      <c r="P157" s="1625"/>
      <c r="AH157" s="1632">
        <v>0</v>
      </c>
    </row>
    <row s="1636" customFormat="1" customHeight="1" ht="18.75" hidden="1">
      <c r="A158" s="1781"/>
      <c r="B158" s="1781"/>
      <c r="C158" s="370" t="s">
        <v>1145</v>
      </c>
      <c r="D158" s="2463"/>
      <c r="E158" s="2205"/>
      <c r="F158" s="2384"/>
      <c r="G158" s="2428"/>
      <c r="H158" s="1501"/>
      <c r="I158" s="652" t="s">
        <v>1144</v>
      </c>
      <c r="J158" s="572"/>
      <c r="K158" s="1501"/>
      <c r="L158" s="215"/>
      <c r="M158" s="342"/>
      <c r="N158" s="335"/>
      <c r="O158" s="1625"/>
      <c r="P158" s="1625"/>
      <c r="AH158" s="1632">
        <v>0</v>
      </c>
    </row>
    <row s="1636" customFormat="1" customHeight="1" ht="0.75" hidden="1">
      <c r="A159" s="1781"/>
      <c r="B159" s="1781"/>
      <c r="C159" s="370" t="s">
        <v>1152</v>
      </c>
      <c r="D159" s="2463"/>
      <c r="E159" s="2205"/>
      <c r="F159" s="2384"/>
      <c r="G159" s="401"/>
      <c r="H159" s="1501"/>
      <c r="I159" s="652"/>
      <c r="J159" s="572"/>
      <c r="K159" s="1501"/>
      <c r="L159" s="215"/>
      <c r="M159" s="342"/>
      <c r="N159" s="335"/>
      <c r="O159" s="1625"/>
      <c r="P159" s="1625"/>
      <c r="AH159" s="1632">
        <v>0</v>
      </c>
    </row>
    <row s="1636" customFormat="1" customHeight="1" ht="18.75" hidden="1">
      <c r="A160" s="1781" t="s">
        <v>179</v>
      </c>
      <c r="B160" s="1781" t="s">
        <v>180</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304</v>
      </c>
      <c r="M160" s="342"/>
      <c r="N160" s="335"/>
      <c r="O160" s="1625"/>
      <c r="P160" s="1625"/>
      <c r="AH160" s="1632">
        <v>0</v>
      </c>
    </row>
    <row s="1636" customFormat="1" customHeight="1" ht="18.75" hidden="1">
      <c r="A161" s="1781"/>
      <c r="B161" s="1781"/>
      <c r="C161" s="370" t="s">
        <v>1145</v>
      </c>
      <c r="D161" s="2463"/>
      <c r="E161" s="2205"/>
      <c r="F161" s="2384"/>
      <c r="G161" s="2428"/>
      <c r="H161" s="1501"/>
      <c r="I161" s="652" t="s">
        <v>1144</v>
      </c>
      <c r="J161" s="572"/>
      <c r="K161" s="1501"/>
      <c r="L161" s="215"/>
      <c r="M161" s="342"/>
      <c r="N161" s="335"/>
      <c r="O161" s="1625"/>
      <c r="P161" s="1625"/>
      <c r="AH161" s="1632">
        <v>0</v>
      </c>
    </row>
    <row s="1636" customFormat="1" customHeight="1" ht="0.75" hidden="1">
      <c r="A162" s="1781"/>
      <c r="B162" s="1781"/>
      <c r="C162" s="370" t="s">
        <v>1152</v>
      </c>
      <c r="D162" s="2463"/>
      <c r="E162" s="2205"/>
      <c r="F162" s="2384"/>
      <c r="G162" s="401"/>
      <c r="H162" s="1501"/>
      <c r="I162" s="652"/>
      <c r="J162" s="572"/>
      <c r="K162" s="1501"/>
      <c r="L162" s="215"/>
      <c r="M162" s="342"/>
      <c r="N162" s="335"/>
      <c r="O162" s="1625"/>
      <c r="P162" s="1625"/>
      <c r="AH162" s="1632">
        <v>0</v>
      </c>
    </row>
    <row s="1636" customFormat="1" customHeight="1" ht="18.75" hidden="1">
      <c r="A163" s="1781" t="s">
        <v>185</v>
      </c>
      <c r="B163" s="1781" t="s">
        <v>186</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304</v>
      </c>
      <c r="M163" s="342"/>
      <c r="N163" s="335"/>
      <c r="O163" s="1625"/>
      <c r="P163" s="1625"/>
      <c r="AH163" s="1632">
        <v>0</v>
      </c>
    </row>
    <row s="1636" customFormat="1" customHeight="1" ht="18.75" hidden="1">
      <c r="A164" s="1781"/>
      <c r="B164" s="1781"/>
      <c r="C164" s="370" t="s">
        <v>1145</v>
      </c>
      <c r="D164" s="2463"/>
      <c r="E164" s="2205"/>
      <c r="F164" s="2384"/>
      <c r="G164" s="2428"/>
      <c r="H164" s="1501"/>
      <c r="I164" s="652" t="s">
        <v>1144</v>
      </c>
      <c r="J164" s="572"/>
      <c r="K164" s="1501"/>
      <c r="L164" s="215"/>
      <c r="M164" s="342"/>
      <c r="N164" s="335"/>
      <c r="O164" s="1625"/>
      <c r="P164" s="1625"/>
      <c r="AH164" s="1632">
        <v>0</v>
      </c>
    </row>
    <row s="1636" customFormat="1" customHeight="1" ht="0.75" hidden="1">
      <c r="A165" s="1781"/>
      <c r="B165" s="1781"/>
      <c r="C165" s="370" t="s">
        <v>1152</v>
      </c>
      <c r="D165" s="2463"/>
      <c r="E165" s="2205"/>
      <c r="F165" s="2384"/>
      <c r="G165" s="401"/>
      <c r="H165" s="1501"/>
      <c r="I165" s="652"/>
      <c r="J165" s="572"/>
      <c r="K165" s="1501"/>
      <c r="L165" s="215"/>
      <c r="M165" s="342"/>
      <c r="N165" s="335"/>
      <c r="O165" s="1625"/>
      <c r="P165" s="1625"/>
      <c r="AH165" s="1632">
        <v>0</v>
      </c>
    </row>
    <row s="1636" customFormat="1" customHeight="1" ht="18.75" hidden="1">
      <c r="A166" s="1781" t="s">
        <v>191</v>
      </c>
      <c r="B166" s="1781" t="s">
        <v>192</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304</v>
      </c>
      <c r="M166" s="342"/>
      <c r="N166" s="335"/>
      <c r="O166" s="1625"/>
      <c r="P166" s="1625"/>
      <c r="AH166" s="1632">
        <v>0</v>
      </c>
    </row>
    <row s="1636" customFormat="1" customHeight="1" ht="18.75" hidden="1">
      <c r="A167" s="1781"/>
      <c r="B167" s="1781"/>
      <c r="C167" s="370" t="s">
        <v>1145</v>
      </c>
      <c r="D167" s="2463"/>
      <c r="E167" s="2205"/>
      <c r="F167" s="2384"/>
      <c r="G167" s="2428"/>
      <c r="H167" s="1501"/>
      <c r="I167" s="652" t="s">
        <v>1144</v>
      </c>
      <c r="J167" s="572"/>
      <c r="K167" s="1501"/>
      <c r="L167" s="215"/>
      <c r="M167" s="342"/>
      <c r="N167" s="335"/>
      <c r="O167" s="1625"/>
      <c r="P167" s="1625"/>
      <c r="AH167" s="1632">
        <v>0</v>
      </c>
    </row>
    <row s="1636" customFormat="1" customHeight="1" ht="0.75" hidden="1">
      <c r="A168" s="1781"/>
      <c r="B168" s="1781"/>
      <c r="C168" s="370" t="s">
        <v>1152</v>
      </c>
      <c r="D168" s="2463"/>
      <c r="E168" s="2205"/>
      <c r="F168" s="2384"/>
      <c r="G168" s="401"/>
      <c r="H168" s="1501"/>
      <c r="I168" s="652"/>
      <c r="J168" s="572"/>
      <c r="K168" s="1501"/>
      <c r="L168" s="215"/>
      <c r="M168" s="342"/>
      <c r="N168" s="335"/>
      <c r="O168" s="1625"/>
      <c r="P168" s="1625"/>
      <c r="AH168" s="1632">
        <v>0</v>
      </c>
    </row>
    <row s="1636" customFormat="1" customHeight="1" ht="18.75" hidden="1">
      <c r="A169" s="1781" t="s">
        <v>197</v>
      </c>
      <c r="B169" s="1781" t="s">
        <v>198</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304</v>
      </c>
      <c r="M169" s="342"/>
      <c r="N169" s="335"/>
      <c r="O169" s="1625"/>
      <c r="P169" s="1625"/>
      <c r="AH169" s="1632">
        <v>0</v>
      </c>
    </row>
    <row s="1636" customFormat="1" customHeight="1" ht="18.75" hidden="1">
      <c r="A170" s="1781"/>
      <c r="B170" s="1781"/>
      <c r="C170" s="370" t="s">
        <v>1145</v>
      </c>
      <c r="D170" s="2463"/>
      <c r="E170" s="2205"/>
      <c r="F170" s="2384"/>
      <c r="G170" s="2428"/>
      <c r="H170" s="1501"/>
      <c r="I170" s="652" t="s">
        <v>1144</v>
      </c>
      <c r="J170" s="572"/>
      <c r="K170" s="1501"/>
      <c r="L170" s="215"/>
      <c r="M170" s="342"/>
      <c r="N170" s="335"/>
      <c r="O170" s="1625"/>
      <c r="P170" s="1625"/>
      <c r="AH170" s="1632">
        <v>0</v>
      </c>
    </row>
    <row s="1636" customFormat="1" customHeight="1" ht="0.75" hidden="1">
      <c r="A171" s="1781"/>
      <c r="B171" s="1781"/>
      <c r="C171" s="370" t="s">
        <v>1152</v>
      </c>
      <c r="D171" s="2463"/>
      <c r="E171" s="2205"/>
      <c r="F171" s="2384"/>
      <c r="G171" s="401"/>
      <c r="H171" s="1501"/>
      <c r="I171" s="652"/>
      <c r="J171" s="572"/>
      <c r="K171" s="1501"/>
      <c r="L171" s="215"/>
      <c r="M171" s="342"/>
      <c r="N171" s="335"/>
      <c r="O171" s="1625"/>
      <c r="P171" s="1625"/>
      <c r="AH171" s="1632">
        <v>0</v>
      </c>
    </row>
    <row s="1636" customFormat="1" customHeight="1" ht="18.75" hidden="1">
      <c r="A172" s="1781" t="s">
        <v>203</v>
      </c>
      <c r="B172" s="1781" t="s">
        <v>204</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304</v>
      </c>
      <c r="M172" s="342"/>
      <c r="N172" s="335"/>
      <c r="O172" s="1625"/>
      <c r="P172" s="1625"/>
      <c r="AH172" s="1632">
        <v>0</v>
      </c>
    </row>
    <row s="1636" customFormat="1" customHeight="1" ht="18.75" hidden="1">
      <c r="A173" s="1781"/>
      <c r="B173" s="1781"/>
      <c r="C173" s="370" t="s">
        <v>1145</v>
      </c>
      <c r="D173" s="2463"/>
      <c r="E173" s="2205"/>
      <c r="F173" s="2384"/>
      <c r="G173" s="2428"/>
      <c r="H173" s="1501"/>
      <c r="I173" s="652" t="s">
        <v>1144</v>
      </c>
      <c r="J173" s="572"/>
      <c r="K173" s="1501"/>
      <c r="L173" s="215"/>
      <c r="M173" s="342"/>
      <c r="N173" s="335"/>
      <c r="O173" s="1625"/>
      <c r="P173" s="1625"/>
      <c r="AH173" s="1632">
        <v>0</v>
      </c>
    </row>
    <row s="1636" customFormat="1" customHeight="1" ht="0.75" hidden="1">
      <c r="A174" s="1781"/>
      <c r="B174" s="1781"/>
      <c r="C174" s="370" t="s">
        <v>1152</v>
      </c>
      <c r="D174" s="2463"/>
      <c r="E174" s="2205"/>
      <c r="F174" s="2384"/>
      <c r="G174" s="401"/>
      <c r="H174" s="1501"/>
      <c r="I174" s="652"/>
      <c r="J174" s="572"/>
      <c r="K174" s="1501"/>
      <c r="L174" s="215"/>
      <c r="M174" s="342"/>
      <c r="N174" s="335"/>
      <c r="O174" s="1625"/>
      <c r="P174" s="1625"/>
      <c r="AH174" s="1632">
        <v>0</v>
      </c>
    </row>
    <row s="1636" customFormat="1" customHeight="1" ht="18.75" hidden="1">
      <c r="A175" s="1781" t="s">
        <v>223</v>
      </c>
      <c r="B175" s="1781" t="s">
        <v>224</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304</v>
      </c>
      <c r="M175" s="342"/>
      <c r="N175" s="335"/>
      <c r="O175" s="1625"/>
      <c r="P175" s="1625"/>
      <c r="AH175" s="1632">
        <v>0</v>
      </c>
    </row>
    <row s="1636" customFormat="1" customHeight="1" ht="18.75" hidden="1">
      <c r="A176" s="1781"/>
      <c r="B176" s="1781"/>
      <c r="C176" s="370" t="s">
        <v>1145</v>
      </c>
      <c r="D176" s="2463"/>
      <c r="E176" s="2205"/>
      <c r="F176" s="2384"/>
      <c r="G176" s="2428"/>
      <c r="H176" s="1501"/>
      <c r="I176" s="652" t="s">
        <v>1144</v>
      </c>
      <c r="J176" s="572"/>
      <c r="K176" s="1501"/>
      <c r="L176" s="215"/>
      <c r="M176" s="342"/>
      <c r="N176" s="335"/>
      <c r="O176" s="1625"/>
      <c r="P176" s="1625"/>
      <c r="AH176" s="1632">
        <v>0</v>
      </c>
    </row>
    <row s="1636" customFormat="1" customHeight="1" ht="0.75" hidden="1">
      <c r="A177" s="1781"/>
      <c r="B177" s="1781"/>
      <c r="C177" s="370" t="s">
        <v>1152</v>
      </c>
      <c r="D177" s="2463"/>
      <c r="E177" s="2205"/>
      <c r="F177" s="2384"/>
      <c r="G177" s="401"/>
      <c r="H177" s="1501"/>
      <c r="I177" s="652"/>
      <c r="J177" s="572"/>
      <c r="K177" s="1501"/>
      <c r="L177" s="215"/>
      <c r="M177" s="342"/>
      <c r="N177" s="335"/>
      <c r="O177" s="1625"/>
      <c r="P177" s="1625"/>
      <c r="AH177" s="1632">
        <v>0</v>
      </c>
    </row>
    <row s="1636" customFormat="1" customHeight="1" ht="18.75" hidden="1">
      <c r="A178" s="1781" t="s">
        <v>228</v>
      </c>
      <c r="B178" s="1781" t="s">
        <v>229</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304</v>
      </c>
      <c r="M178" s="342"/>
      <c r="N178" s="335"/>
      <c r="O178" s="1625"/>
      <c r="P178" s="1625"/>
      <c r="AH178" s="1632">
        <v>0</v>
      </c>
    </row>
    <row s="1636" customFormat="1" customHeight="1" ht="18.75" hidden="1">
      <c r="A179" s="1781"/>
      <c r="B179" s="1781"/>
      <c r="C179" s="370" t="s">
        <v>1145</v>
      </c>
      <c r="D179" s="2463"/>
      <c r="E179" s="2205"/>
      <c r="F179" s="2384"/>
      <c r="G179" s="2428"/>
      <c r="H179" s="1501"/>
      <c r="I179" s="652" t="s">
        <v>1144</v>
      </c>
      <c r="J179" s="572"/>
      <c r="K179" s="1501"/>
      <c r="L179" s="215"/>
      <c r="M179" s="342"/>
      <c r="N179" s="335"/>
      <c r="O179" s="1625"/>
      <c r="P179" s="1625"/>
      <c r="AH179" s="1632">
        <v>0</v>
      </c>
    </row>
    <row s="1636" customFormat="1" customHeight="1" ht="0.75" hidden="1">
      <c r="A180" s="1781"/>
      <c r="B180" s="1781"/>
      <c r="C180" s="370" t="s">
        <v>1152</v>
      </c>
      <c r="D180" s="2463"/>
      <c r="E180" s="2205"/>
      <c r="F180" s="2384"/>
      <c r="G180" s="401"/>
      <c r="H180" s="1501"/>
      <c r="I180" s="652"/>
      <c r="J180" s="572"/>
      <c r="K180" s="1501"/>
      <c r="L180" s="215"/>
      <c r="M180" s="342"/>
      <c r="N180" s="335"/>
      <c r="O180" s="1625"/>
      <c r="P180" s="1625"/>
      <c r="AH180" s="1632">
        <v>0</v>
      </c>
    </row>
    <row s="1636" customFormat="1" customHeight="1" ht="18.75" hidden="1">
      <c r="A181" s="1781" t="s">
        <v>233</v>
      </c>
      <c r="B181" s="1781" t="s">
        <v>234</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304</v>
      </c>
      <c r="M181" s="342"/>
      <c r="N181" s="335"/>
      <c r="O181" s="1625"/>
      <c r="P181" s="1625"/>
      <c r="AH181" s="1632">
        <v>0</v>
      </c>
    </row>
    <row s="1636" customFormat="1" customHeight="1" ht="18.75" hidden="1">
      <c r="A182" s="1781"/>
      <c r="B182" s="1781"/>
      <c r="C182" s="370" t="s">
        <v>1145</v>
      </c>
      <c r="D182" s="2463"/>
      <c r="E182" s="2205"/>
      <c r="F182" s="2384"/>
      <c r="G182" s="2428"/>
      <c r="H182" s="1501"/>
      <c r="I182" s="652" t="s">
        <v>1144</v>
      </c>
      <c r="J182" s="572"/>
      <c r="K182" s="1501"/>
      <c r="L182" s="215"/>
      <c r="M182" s="342"/>
      <c r="N182" s="335"/>
      <c r="O182" s="1625"/>
      <c r="P182" s="1625"/>
      <c r="AH182" s="1632">
        <v>0</v>
      </c>
    </row>
    <row s="1636" customFormat="1" customHeight="1" ht="0.75" hidden="1">
      <c r="A183" s="1781"/>
      <c r="B183" s="1781"/>
      <c r="C183" s="370" t="s">
        <v>1152</v>
      </c>
      <c r="D183" s="2463"/>
      <c r="E183" s="2205"/>
      <c r="F183" s="2384"/>
      <c r="G183" s="401"/>
      <c r="H183" s="1501"/>
      <c r="I183" s="652"/>
      <c r="J183" s="572"/>
      <c r="K183" s="1501"/>
      <c r="L183" s="215"/>
      <c r="M183" s="342"/>
      <c r="N183" s="335"/>
      <c r="O183" s="1625"/>
      <c r="P183" s="1625"/>
      <c r="AH183" s="1632">
        <v>0</v>
      </c>
    </row>
    <row s="1636" customFormat="1" customHeight="1" ht="18.75" hidden="1">
      <c r="A184" s="1781" t="s">
        <v>238</v>
      </c>
      <c r="B184" s="1781" t="s">
        <v>239</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304</v>
      </c>
      <c r="M184" s="342"/>
      <c r="N184" s="335"/>
      <c r="O184" s="1625"/>
      <c r="P184" s="1625"/>
      <c r="AH184" s="1632">
        <v>0</v>
      </c>
    </row>
    <row s="1636" customFormat="1" customHeight="1" ht="18.75" hidden="1">
      <c r="A185" s="1781"/>
      <c r="B185" s="1781"/>
      <c r="C185" s="370" t="s">
        <v>1145</v>
      </c>
      <c r="D185" s="2463"/>
      <c r="E185" s="2205"/>
      <c r="F185" s="2384"/>
      <c r="G185" s="2428"/>
      <c r="H185" s="1501"/>
      <c r="I185" s="652" t="s">
        <v>1144</v>
      </c>
      <c r="J185" s="572"/>
      <c r="K185" s="1501"/>
      <c r="L185" s="215"/>
      <c r="M185" s="342"/>
      <c r="N185" s="335"/>
      <c r="O185" s="1625"/>
      <c r="P185" s="1625"/>
      <c r="AH185" s="1632">
        <v>0</v>
      </c>
    </row>
    <row s="1636" customFormat="1" customHeight="1" ht="0.75" hidden="1">
      <c r="A186" s="1781"/>
      <c r="B186" s="1781"/>
      <c r="C186" s="370" t="s">
        <v>1152</v>
      </c>
      <c r="D186" s="2463"/>
      <c r="E186" s="2205"/>
      <c r="F186" s="2384"/>
      <c r="G186" s="401"/>
      <c r="H186" s="1501"/>
      <c r="I186" s="652"/>
      <c r="J186" s="572"/>
      <c r="K186" s="1501"/>
      <c r="L186" s="215"/>
      <c r="M186" s="342"/>
      <c r="N186" s="335"/>
      <c r="O186" s="1625"/>
      <c r="P186" s="1625"/>
      <c r="AH186" s="1632">
        <v>0</v>
      </c>
    </row>
    <row s="1636" customFormat="1" customHeight="1" ht="18.75" hidden="1">
      <c r="A187" s="1781" t="s">
        <v>243</v>
      </c>
      <c r="B187" s="1781" t="s">
        <v>244</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304</v>
      </c>
      <c r="M187" s="342"/>
      <c r="N187" s="335"/>
      <c r="O187" s="1625"/>
      <c r="P187" s="1625"/>
      <c r="AH187" s="1632">
        <v>0</v>
      </c>
    </row>
    <row s="1636" customFormat="1" customHeight="1" ht="18.75" hidden="1">
      <c r="A188" s="1781"/>
      <c r="B188" s="1781"/>
      <c r="C188" s="370" t="s">
        <v>1145</v>
      </c>
      <c r="D188" s="2463"/>
      <c r="E188" s="2205"/>
      <c r="F188" s="2384"/>
      <c r="G188" s="2428"/>
      <c r="H188" s="1501"/>
      <c r="I188" s="652" t="s">
        <v>1144</v>
      </c>
      <c r="J188" s="572"/>
      <c r="K188" s="1501"/>
      <c r="L188" s="215"/>
      <c r="M188" s="342"/>
      <c r="N188" s="335"/>
      <c r="O188" s="1625"/>
      <c r="P188" s="1625"/>
      <c r="AH188" s="1632">
        <v>0</v>
      </c>
    </row>
    <row s="1636" customFormat="1" customHeight="1" ht="0.75" hidden="1">
      <c r="A189" s="1781"/>
      <c r="B189" s="1781"/>
      <c r="C189" s="370" t="s">
        <v>1152</v>
      </c>
      <c r="D189" s="2463"/>
      <c r="E189" s="2205"/>
      <c r="F189" s="2384"/>
      <c r="G189" s="401"/>
      <c r="H189" s="1501"/>
      <c r="I189" s="652"/>
      <c r="J189" s="572"/>
      <c r="K189" s="1501"/>
      <c r="L189" s="215"/>
      <c r="M189" s="342"/>
      <c r="N189" s="335"/>
      <c r="O189" s="1625"/>
      <c r="P189" s="1625"/>
      <c r="AH189" s="1632">
        <v>0</v>
      </c>
    </row>
    <row s="1636" customFormat="1" customHeight="1" ht="18.75" hidden="1">
      <c r="A190" s="1781" t="s">
        <v>248</v>
      </c>
      <c r="B190" s="1781" t="s">
        <v>249</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304</v>
      </c>
      <c r="M190" s="342"/>
      <c r="N190" s="335"/>
      <c r="O190" s="1625"/>
      <c r="P190" s="1625"/>
      <c r="AH190" s="1632">
        <v>0</v>
      </c>
    </row>
    <row s="1636" customFormat="1" customHeight="1" ht="18.75" hidden="1">
      <c r="A191" s="1781"/>
      <c r="B191" s="1781"/>
      <c r="C191" s="370" t="s">
        <v>1145</v>
      </c>
      <c r="D191" s="2463"/>
      <c r="E191" s="2205"/>
      <c r="F191" s="2384"/>
      <c r="G191" s="2428"/>
      <c r="H191" s="1501"/>
      <c r="I191" s="652" t="s">
        <v>1144</v>
      </c>
      <c r="J191" s="572"/>
      <c r="K191" s="1501"/>
      <c r="L191" s="215"/>
      <c r="M191" s="342"/>
      <c r="N191" s="335"/>
      <c r="O191" s="1625"/>
      <c r="P191" s="1625"/>
      <c r="AH191" s="1632">
        <v>0</v>
      </c>
    </row>
    <row s="1636" customFormat="1" customHeight="1" ht="0.75" hidden="1">
      <c r="A192" s="1781"/>
      <c r="B192" s="1781"/>
      <c r="C192" s="370" t="s">
        <v>1152</v>
      </c>
      <c r="D192" s="2463"/>
      <c r="E192" s="2205"/>
      <c r="F192" s="2384"/>
      <c r="G192" s="401"/>
      <c r="H192" s="1501"/>
      <c r="I192" s="652"/>
      <c r="J192" s="572"/>
      <c r="K192" s="1501"/>
      <c r="L192" s="215"/>
      <c r="M192" s="342"/>
      <c r="N192" s="335"/>
      <c r="O192" s="1625"/>
      <c r="P192" s="1625"/>
      <c r="AH192" s="1632">
        <v>0</v>
      </c>
    </row>
    <row s="1636" customFormat="1" customHeight="1" ht="18.75" hidden="1">
      <c r="A193" s="1781" t="s">
        <v>253</v>
      </c>
      <c r="B193" s="1781" t="s">
        <v>254</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304</v>
      </c>
      <c r="M193" s="342"/>
      <c r="N193" s="335"/>
      <c r="O193" s="1625"/>
      <c r="P193" s="1625"/>
      <c r="AH193" s="1632">
        <v>0</v>
      </c>
    </row>
    <row s="1636" customFormat="1" customHeight="1" ht="18.75" hidden="1">
      <c r="A194" s="1781"/>
      <c r="B194" s="1781"/>
      <c r="C194" s="370" t="s">
        <v>1145</v>
      </c>
      <c r="D194" s="2463"/>
      <c r="E194" s="2205"/>
      <c r="F194" s="2384"/>
      <c r="G194" s="2428"/>
      <c r="H194" s="1501"/>
      <c r="I194" s="652" t="s">
        <v>1144</v>
      </c>
      <c r="J194" s="572"/>
      <c r="K194" s="1501"/>
      <c r="L194" s="215"/>
      <c r="M194" s="342"/>
      <c r="N194" s="335"/>
      <c r="O194" s="1625"/>
      <c r="P194" s="1625"/>
      <c r="AH194" s="1632">
        <v>0</v>
      </c>
    </row>
    <row s="1636" customFormat="1" customHeight="1" ht="0.75" hidden="1">
      <c r="A195" s="1781"/>
      <c r="B195" s="1781"/>
      <c r="C195" s="370" t="s">
        <v>1152</v>
      </c>
      <c r="D195" s="2463"/>
      <c r="E195" s="2205"/>
      <c r="F195" s="2384"/>
      <c r="G195" s="401"/>
      <c r="H195" s="1501"/>
      <c r="I195" s="652"/>
      <c r="J195" s="572"/>
      <c r="K195" s="1501"/>
      <c r="L195" s="215"/>
      <c r="M195" s="342"/>
      <c r="N195" s="335"/>
      <c r="O195" s="1625"/>
      <c r="P195" s="1625"/>
      <c r="AH195" s="1632">
        <v>0</v>
      </c>
    </row>
    <row s="1636" customFormat="1" customHeight="1" ht="18.75" hidden="1">
      <c r="A196" s="1781" t="s">
        <v>258</v>
      </c>
      <c r="B196" s="1781" t="s">
        <v>259</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304</v>
      </c>
      <c r="M196" s="342"/>
      <c r="N196" s="335"/>
      <c r="O196" s="1625"/>
      <c r="P196" s="1625"/>
      <c r="AH196" s="1632">
        <v>0</v>
      </c>
    </row>
    <row s="1636" customFormat="1" customHeight="1" ht="18.75" hidden="1">
      <c r="A197" s="1781"/>
      <c r="B197" s="1781"/>
      <c r="C197" s="370" t="s">
        <v>1145</v>
      </c>
      <c r="D197" s="2463"/>
      <c r="E197" s="2205"/>
      <c r="F197" s="2384"/>
      <c r="G197" s="2428"/>
      <c r="H197" s="1501"/>
      <c r="I197" s="652" t="s">
        <v>1144</v>
      </c>
      <c r="J197" s="572"/>
      <c r="K197" s="1501"/>
      <c r="L197" s="215"/>
      <c r="M197" s="342"/>
      <c r="N197" s="335"/>
      <c r="O197" s="1625"/>
      <c r="P197" s="1625"/>
      <c r="AH197" s="1632">
        <v>0</v>
      </c>
    </row>
    <row s="1636" customFormat="1" customHeight="1" ht="0.75" hidden="1">
      <c r="A198" s="1781"/>
      <c r="B198" s="1781"/>
      <c r="C198" s="370" t="s">
        <v>1152</v>
      </c>
      <c r="D198" s="2463"/>
      <c r="E198" s="2205"/>
      <c r="F198" s="2384"/>
      <c r="G198" s="401"/>
      <c r="H198" s="1501"/>
      <c r="I198" s="652"/>
      <c r="J198" s="572"/>
      <c r="K198" s="1501"/>
      <c r="L198" s="215"/>
      <c r="M198" s="342"/>
      <c r="N198" s="335"/>
      <c r="O198" s="1625"/>
      <c r="P198" s="1625"/>
      <c r="AH198" s="1632">
        <v>0</v>
      </c>
    </row>
    <row s="1636" customFormat="1" customHeight="1" ht="18.75" hidden="1">
      <c r="A199" s="1781" t="s">
        <v>263</v>
      </c>
      <c r="B199" s="1781" t="s">
        <v>264</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304</v>
      </c>
      <c r="M199" s="342"/>
      <c r="N199" s="335"/>
      <c r="O199" s="1625"/>
      <c r="P199" s="1625"/>
      <c r="AH199" s="1632">
        <v>0</v>
      </c>
    </row>
    <row s="1636" customFormat="1" customHeight="1" ht="18.75" hidden="1">
      <c r="A200" s="1781"/>
      <c r="B200" s="1781"/>
      <c r="C200" s="370" t="s">
        <v>1145</v>
      </c>
      <c r="D200" s="2463"/>
      <c r="E200" s="2205"/>
      <c r="F200" s="2384"/>
      <c r="G200" s="2428"/>
      <c r="H200" s="1501"/>
      <c r="I200" s="652" t="s">
        <v>1144</v>
      </c>
      <c r="J200" s="572"/>
      <c r="K200" s="1501"/>
      <c r="L200" s="215"/>
      <c r="M200" s="342"/>
      <c r="N200" s="335"/>
      <c r="O200" s="1625"/>
      <c r="P200" s="1625"/>
      <c r="AH200" s="1632">
        <v>0</v>
      </c>
    </row>
    <row s="1636" customFormat="1" customHeight="1" ht="0.75" hidden="1">
      <c r="A201" s="1781"/>
      <c r="B201" s="1781"/>
      <c r="C201" s="370" t="s">
        <v>1152</v>
      </c>
      <c r="D201" s="2463"/>
      <c r="E201" s="2205"/>
      <c r="F201" s="2384"/>
      <c r="G201" s="401"/>
      <c r="H201" s="1501"/>
      <c r="I201" s="652"/>
      <c r="J201" s="572"/>
      <c r="K201" s="1501"/>
      <c r="L201" s="215"/>
      <c r="M201" s="342"/>
      <c r="N201" s="335"/>
      <c r="O201" s="1625"/>
      <c r="P201" s="1625"/>
      <c r="AH201" s="1632">
        <v>0</v>
      </c>
    </row>
    <row s="1636" customFormat="1" customHeight="1" ht="18.75" hidden="1">
      <c r="A202" s="1781" t="s">
        <v>268</v>
      </c>
      <c r="B202" s="1781" t="s">
        <v>269</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304</v>
      </c>
      <c r="M202" s="342"/>
      <c r="N202" s="335"/>
      <c r="O202" s="1625"/>
      <c r="P202" s="1625"/>
      <c r="AH202" s="1632">
        <v>0</v>
      </c>
    </row>
    <row s="1636" customFormat="1" customHeight="1" ht="18.75" hidden="1">
      <c r="A203" s="1781"/>
      <c r="B203" s="1781"/>
      <c r="C203" s="370" t="s">
        <v>1145</v>
      </c>
      <c r="D203" s="2463"/>
      <c r="E203" s="2205"/>
      <c r="F203" s="2384"/>
      <c r="G203" s="2428"/>
      <c r="H203" s="1501"/>
      <c r="I203" s="652" t="s">
        <v>1144</v>
      </c>
      <c r="J203" s="572"/>
      <c r="K203" s="1501"/>
      <c r="L203" s="215"/>
      <c r="M203" s="342"/>
      <c r="N203" s="335"/>
      <c r="O203" s="1625"/>
      <c r="P203" s="1625"/>
      <c r="AH203" s="1632">
        <v>0</v>
      </c>
    </row>
    <row s="1636" customFormat="1" customHeight="1" ht="0.75" hidden="1">
      <c r="A204" s="1781"/>
      <c r="B204" s="1781"/>
      <c r="C204" s="370" t="s">
        <v>1152</v>
      </c>
      <c r="D204" s="2463"/>
      <c r="E204" s="2205"/>
      <c r="F204" s="2384"/>
      <c r="G204" s="401"/>
      <c r="H204" s="1501"/>
      <c r="I204" s="652"/>
      <c r="J204" s="572"/>
      <c r="K204" s="1501"/>
      <c r="L204" s="215"/>
      <c r="M204" s="342"/>
      <c r="N204" s="335"/>
      <c r="O204" s="1625"/>
      <c r="P204" s="1625"/>
      <c r="AH204" s="1632">
        <v>0</v>
      </c>
    </row>
    <row s="1636" customFormat="1" customHeight="1" ht="18.75" hidden="1">
      <c r="A205" s="1781" t="s">
        <v>273</v>
      </c>
      <c r="B205" s="1781" t="s">
        <v>274</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304</v>
      </c>
      <c r="M205" s="342"/>
      <c r="N205" s="335"/>
      <c r="O205" s="1625"/>
      <c r="P205" s="1625"/>
      <c r="AH205" s="1632">
        <v>0</v>
      </c>
    </row>
    <row s="1636" customFormat="1" customHeight="1" ht="18.75" hidden="1">
      <c r="A206" s="1781"/>
      <c r="B206" s="1781"/>
      <c r="C206" s="370" t="s">
        <v>1145</v>
      </c>
      <c r="D206" s="2463"/>
      <c r="E206" s="2205"/>
      <c r="F206" s="2384"/>
      <c r="G206" s="2428"/>
      <c r="H206" s="1501"/>
      <c r="I206" s="652" t="s">
        <v>1144</v>
      </c>
      <c r="J206" s="572"/>
      <c r="K206" s="1501"/>
      <c r="L206" s="215"/>
      <c r="M206" s="342"/>
      <c r="N206" s="335"/>
      <c r="O206" s="1625"/>
      <c r="P206" s="1625"/>
      <c r="AH206" s="1632">
        <v>0</v>
      </c>
    </row>
    <row s="1636" customFormat="1" customHeight="1" ht="1.05">
      <c r="A207" s="1781"/>
      <c r="B207" s="1781"/>
      <c r="C207" s="370" t="s">
        <v>1152</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110</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155</v>
      </c>
      <c r="B209" s="1781" t="s">
        <v>156</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304</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1145</v>
      </c>
      <c r="D210" s="2463"/>
      <c r="E210" s="2205"/>
      <c r="F210" s="2384"/>
      <c r="G210" s="2428"/>
      <c r="H210" s="1501"/>
      <c r="I210" s="652" t="s">
        <v>1144</v>
      </c>
      <c r="J210" s="572"/>
      <c r="K210" s="1501"/>
      <c r="L210" s="215"/>
      <c r="M210" s="2171"/>
      <c r="N210" s="335"/>
      <c r="O210" s="1625"/>
      <c r="P210" s="1625"/>
      <c r="AH210" s="1632">
        <v>0</v>
      </c>
    </row>
    <row s="1636" customFormat="1" customHeight="1" ht="0.75" hidden="1">
      <c r="A211" s="1781"/>
      <c r="B211" s="1781"/>
      <c r="C211" s="370" t="s">
        <v>1152</v>
      </c>
      <c r="D211" s="2463"/>
      <c r="E211" s="2205"/>
      <c r="F211" s="2384"/>
      <c r="G211" s="401"/>
      <c r="H211" s="1501"/>
      <c r="I211" s="652"/>
      <c r="J211" s="572"/>
      <c r="K211" s="1501"/>
      <c r="L211" s="215"/>
      <c r="M211" s="2171"/>
      <c r="N211" s="335"/>
      <c r="O211" s="1625"/>
      <c r="P211" s="1625"/>
      <c r="AH211" s="1632">
        <v>0</v>
      </c>
    </row>
    <row s="1636" customFormat="1" customHeight="1" ht="45" hidden="1">
      <c r="A212" s="1781" t="s">
        <v>160</v>
      </c>
      <c r="B212" s="1781" t="s">
        <v>161</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304</v>
      </c>
      <c r="M212" s="2172"/>
      <c r="N212" s="335"/>
      <c r="O212" s="1625"/>
      <c r="P212" s="1625"/>
      <c r="AH212" s="1632">
        <v>0</v>
      </c>
    </row>
    <row s="1636" customFormat="1" customHeight="1" ht="18.75" hidden="1">
      <c r="A213" s="1781"/>
      <c r="B213" s="1781"/>
      <c r="C213" s="370" t="s">
        <v>1145</v>
      </c>
      <c r="D213" s="2463"/>
      <c r="E213" s="2205"/>
      <c r="F213" s="2384"/>
      <c r="G213" s="2428"/>
      <c r="H213" s="1501"/>
      <c r="I213" s="652" t="s">
        <v>1144</v>
      </c>
      <c r="J213" s="572"/>
      <c r="K213" s="1501"/>
      <c r="L213" s="215"/>
      <c r="M213" s="1862"/>
      <c r="N213" s="335"/>
      <c r="O213" s="1625"/>
      <c r="P213" s="1625"/>
      <c r="AH213" s="1632">
        <v>0</v>
      </c>
    </row>
    <row s="1636" customFormat="1" customHeight="1" ht="0.75" hidden="1">
      <c r="A214" s="1781"/>
      <c r="B214" s="1781"/>
      <c r="C214" s="370" t="s">
        <v>1152</v>
      </c>
      <c r="D214" s="2463"/>
      <c r="E214" s="2205"/>
      <c r="F214" s="2384"/>
      <c r="G214" s="401"/>
      <c r="H214" s="1501"/>
      <c r="I214" s="652"/>
      <c r="J214" s="572"/>
      <c r="K214" s="1501"/>
      <c r="L214" s="215"/>
      <c r="M214" s="342"/>
      <c r="N214" s="335"/>
      <c r="O214" s="1625"/>
      <c r="P214" s="1625"/>
      <c r="AH214" s="1632">
        <v>0</v>
      </c>
    </row>
    <row s="1636" customFormat="1" customHeight="1" ht="45" hidden="1">
      <c r="A215" s="1781" t="s">
        <v>167</v>
      </c>
      <c r="B215" s="1781" t="s">
        <v>168</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304</v>
      </c>
      <c r="M215" s="342"/>
      <c r="N215" s="335"/>
      <c r="O215" s="1625"/>
      <c r="P215" s="1625"/>
      <c r="AH215" s="1632">
        <v>0</v>
      </c>
    </row>
    <row s="1636" customFormat="1" customHeight="1" ht="18.75" hidden="1">
      <c r="A216" s="1781"/>
      <c r="B216" s="1781"/>
      <c r="C216" s="370" t="s">
        <v>1145</v>
      </c>
      <c r="D216" s="2463"/>
      <c r="E216" s="2205"/>
      <c r="F216" s="2384"/>
      <c r="G216" s="2428"/>
      <c r="H216" s="1501"/>
      <c r="I216" s="652" t="s">
        <v>1144</v>
      </c>
      <c r="J216" s="572"/>
      <c r="K216" s="1501"/>
      <c r="L216" s="215"/>
      <c r="M216" s="342"/>
      <c r="N216" s="335"/>
      <c r="O216" s="1625"/>
      <c r="P216" s="1625"/>
      <c r="AH216" s="1632">
        <v>0</v>
      </c>
    </row>
    <row s="1636" customFormat="1" customHeight="1" ht="0.75" hidden="1">
      <c r="A217" s="1781"/>
      <c r="B217" s="1781"/>
      <c r="C217" s="370" t="s">
        <v>1152</v>
      </c>
      <c r="D217" s="2463"/>
      <c r="E217" s="2205"/>
      <c r="F217" s="2384"/>
      <c r="G217" s="401"/>
      <c r="H217" s="1501"/>
      <c r="I217" s="652"/>
      <c r="J217" s="572"/>
      <c r="K217" s="1501"/>
      <c r="L217" s="215"/>
      <c r="M217" s="342"/>
      <c r="N217" s="335"/>
      <c r="O217" s="1625"/>
      <c r="P217" s="1625"/>
      <c r="AH217" s="1632">
        <v>0</v>
      </c>
    </row>
    <row s="1636" customFormat="1" customHeight="1" ht="45" hidden="1">
      <c r="A218" s="1781" t="s">
        <v>173</v>
      </c>
      <c r="B218" s="1781" t="s">
        <v>174</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304</v>
      </c>
      <c r="M218" s="342"/>
      <c r="N218" s="335"/>
      <c r="O218" s="1625"/>
      <c r="P218" s="1625"/>
      <c r="AH218" s="1632">
        <v>0</v>
      </c>
    </row>
    <row s="1636" customFormat="1" customHeight="1" ht="18.75" hidden="1">
      <c r="A219" s="1781"/>
      <c r="B219" s="1781"/>
      <c r="C219" s="370" t="s">
        <v>1145</v>
      </c>
      <c r="D219" s="2463"/>
      <c r="E219" s="2205"/>
      <c r="F219" s="2384"/>
      <c r="G219" s="2428"/>
      <c r="H219" s="1501"/>
      <c r="I219" s="652" t="s">
        <v>1144</v>
      </c>
      <c r="J219" s="572"/>
      <c r="K219" s="1501"/>
      <c r="L219" s="215"/>
      <c r="M219" s="342"/>
      <c r="N219" s="335"/>
      <c r="O219" s="1625"/>
      <c r="P219" s="1625"/>
      <c r="AH219" s="1632">
        <v>0</v>
      </c>
    </row>
    <row s="1636" customFormat="1" customHeight="1" ht="0.75" hidden="1">
      <c r="A220" s="1781"/>
      <c r="B220" s="1781"/>
      <c r="C220" s="370" t="s">
        <v>1152</v>
      </c>
      <c r="D220" s="2463"/>
      <c r="E220" s="2205"/>
      <c r="F220" s="2384"/>
      <c r="G220" s="401"/>
      <c r="H220" s="1501"/>
      <c r="I220" s="652"/>
      <c r="J220" s="572"/>
      <c r="K220" s="1501"/>
      <c r="L220" s="215"/>
      <c r="M220" s="342"/>
      <c r="N220" s="335"/>
      <c r="O220" s="1625"/>
      <c r="P220" s="1625"/>
      <c r="AH220" s="1632">
        <v>0</v>
      </c>
    </row>
    <row s="1636" customFormat="1" customHeight="1" ht="18.75" hidden="1">
      <c r="A221" s="1781" t="s">
        <v>179</v>
      </c>
      <c r="B221" s="1781" t="s">
        <v>180</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304</v>
      </c>
      <c r="M221" s="342"/>
      <c r="N221" s="335"/>
      <c r="O221" s="1625"/>
      <c r="P221" s="1625"/>
      <c r="AH221" s="1632">
        <v>0</v>
      </c>
    </row>
    <row s="1636" customFormat="1" customHeight="1" ht="18.75" hidden="1">
      <c r="A222" s="1781"/>
      <c r="B222" s="1781"/>
      <c r="C222" s="370" t="s">
        <v>1145</v>
      </c>
      <c r="D222" s="2463"/>
      <c r="E222" s="2205"/>
      <c r="F222" s="2384"/>
      <c r="G222" s="2428"/>
      <c r="H222" s="1501"/>
      <c r="I222" s="652" t="s">
        <v>1144</v>
      </c>
      <c r="J222" s="572"/>
      <c r="K222" s="1501"/>
      <c r="L222" s="215"/>
      <c r="M222" s="342"/>
      <c r="N222" s="335"/>
      <c r="O222" s="1625"/>
      <c r="P222" s="1625"/>
      <c r="AH222" s="1632">
        <v>0</v>
      </c>
    </row>
    <row s="1636" customFormat="1" customHeight="1" ht="0.75" hidden="1">
      <c r="A223" s="1781"/>
      <c r="B223" s="1781"/>
      <c r="C223" s="370" t="s">
        <v>1152</v>
      </c>
      <c r="D223" s="2463"/>
      <c r="E223" s="2205"/>
      <c r="F223" s="2384"/>
      <c r="G223" s="401"/>
      <c r="H223" s="1501"/>
      <c r="I223" s="652"/>
      <c r="J223" s="572"/>
      <c r="K223" s="1501"/>
      <c r="L223" s="215"/>
      <c r="M223" s="342"/>
      <c r="N223" s="335"/>
      <c r="O223" s="1625"/>
      <c r="P223" s="1625"/>
      <c r="AH223" s="1632">
        <v>0</v>
      </c>
    </row>
    <row s="1636" customFormat="1" customHeight="1" ht="18.75" hidden="1">
      <c r="A224" s="1781" t="s">
        <v>185</v>
      </c>
      <c r="B224" s="1781" t="s">
        <v>186</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304</v>
      </c>
      <c r="M224" s="342"/>
      <c r="N224" s="335"/>
      <c r="O224" s="1625"/>
      <c r="P224" s="1625"/>
      <c r="AH224" s="1632">
        <v>0</v>
      </c>
    </row>
    <row s="1636" customFormat="1" customHeight="1" ht="18.75" hidden="1">
      <c r="A225" s="1781"/>
      <c r="B225" s="1781"/>
      <c r="C225" s="370" t="s">
        <v>1145</v>
      </c>
      <c r="D225" s="2463"/>
      <c r="E225" s="2205"/>
      <c r="F225" s="2384"/>
      <c r="G225" s="2428"/>
      <c r="H225" s="1501"/>
      <c r="I225" s="652" t="s">
        <v>1144</v>
      </c>
      <c r="J225" s="572"/>
      <c r="K225" s="1501"/>
      <c r="L225" s="215"/>
      <c r="M225" s="342"/>
      <c r="N225" s="335"/>
      <c r="O225" s="1625"/>
      <c r="P225" s="1625"/>
      <c r="AH225" s="1632">
        <v>0</v>
      </c>
    </row>
    <row s="1636" customFormat="1" customHeight="1" ht="0.75" hidden="1">
      <c r="A226" s="1781"/>
      <c r="B226" s="1781"/>
      <c r="C226" s="370" t="s">
        <v>1152</v>
      </c>
      <c r="D226" s="2463"/>
      <c r="E226" s="2205"/>
      <c r="F226" s="2384"/>
      <c r="G226" s="401"/>
      <c r="H226" s="1501"/>
      <c r="I226" s="652"/>
      <c r="J226" s="572"/>
      <c r="K226" s="1501"/>
      <c r="L226" s="215"/>
      <c r="M226" s="342"/>
      <c r="N226" s="335"/>
      <c r="O226" s="1625"/>
      <c r="P226" s="1625"/>
      <c r="AH226" s="1632">
        <v>0</v>
      </c>
    </row>
    <row s="1636" customFormat="1" customHeight="1" ht="18.75" hidden="1">
      <c r="A227" s="1781" t="s">
        <v>191</v>
      </c>
      <c r="B227" s="1781" t="s">
        <v>192</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304</v>
      </c>
      <c r="M227" s="342"/>
      <c r="N227" s="335"/>
      <c r="O227" s="1625"/>
      <c r="P227" s="1625"/>
      <c r="AH227" s="1632">
        <v>0</v>
      </c>
    </row>
    <row s="1636" customFormat="1" customHeight="1" ht="18.75" hidden="1">
      <c r="A228" s="1781"/>
      <c r="B228" s="1781"/>
      <c r="C228" s="370" t="s">
        <v>1145</v>
      </c>
      <c r="D228" s="2463"/>
      <c r="E228" s="2205"/>
      <c r="F228" s="2384"/>
      <c r="G228" s="2428"/>
      <c r="H228" s="1501"/>
      <c r="I228" s="652" t="s">
        <v>1144</v>
      </c>
      <c r="J228" s="572"/>
      <c r="K228" s="1501"/>
      <c r="L228" s="215"/>
      <c r="M228" s="342"/>
      <c r="N228" s="335"/>
      <c r="O228" s="1625"/>
      <c r="P228" s="1625"/>
      <c r="AH228" s="1632">
        <v>0</v>
      </c>
    </row>
    <row s="1636" customFormat="1" customHeight="1" ht="0.75" hidden="1">
      <c r="A229" s="1781"/>
      <c r="B229" s="1781"/>
      <c r="C229" s="370" t="s">
        <v>1152</v>
      </c>
      <c r="D229" s="2463"/>
      <c r="E229" s="2205"/>
      <c r="F229" s="2384"/>
      <c r="G229" s="401"/>
      <c r="H229" s="1501"/>
      <c r="I229" s="652"/>
      <c r="J229" s="572"/>
      <c r="K229" s="1501"/>
      <c r="L229" s="215"/>
      <c r="M229" s="342"/>
      <c r="N229" s="335"/>
      <c r="O229" s="1625"/>
      <c r="P229" s="1625"/>
      <c r="AH229" s="1632">
        <v>0</v>
      </c>
    </row>
    <row s="1636" customFormat="1" customHeight="1" ht="18.75" hidden="1">
      <c r="A230" s="1781" t="s">
        <v>197</v>
      </c>
      <c r="B230" s="1781" t="s">
        <v>198</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304</v>
      </c>
      <c r="M230" s="342"/>
      <c r="N230" s="335"/>
      <c r="O230" s="1625"/>
      <c r="P230" s="1625"/>
      <c r="AH230" s="1632">
        <v>0</v>
      </c>
    </row>
    <row s="1636" customFormat="1" customHeight="1" ht="18.75" hidden="1">
      <c r="A231" s="1781"/>
      <c r="B231" s="1781"/>
      <c r="C231" s="370" t="s">
        <v>1145</v>
      </c>
      <c r="D231" s="2463"/>
      <c r="E231" s="2205"/>
      <c r="F231" s="2384"/>
      <c r="G231" s="2428"/>
      <c r="H231" s="1501"/>
      <c r="I231" s="652" t="s">
        <v>1144</v>
      </c>
      <c r="J231" s="572"/>
      <c r="K231" s="1501"/>
      <c r="L231" s="215"/>
      <c r="M231" s="342"/>
      <c r="N231" s="335"/>
      <c r="O231" s="1625"/>
      <c r="P231" s="1625"/>
      <c r="AH231" s="1632">
        <v>0</v>
      </c>
    </row>
    <row s="1636" customFormat="1" customHeight="1" ht="0.75" hidden="1">
      <c r="A232" s="1781"/>
      <c r="B232" s="1781"/>
      <c r="C232" s="370" t="s">
        <v>1152</v>
      </c>
      <c r="D232" s="2463"/>
      <c r="E232" s="2205"/>
      <c r="F232" s="2384"/>
      <c r="G232" s="401"/>
      <c r="H232" s="1501"/>
      <c r="I232" s="652"/>
      <c r="J232" s="572"/>
      <c r="K232" s="1501"/>
      <c r="L232" s="215"/>
      <c r="M232" s="342"/>
      <c r="N232" s="335"/>
      <c r="O232" s="1625"/>
      <c r="P232" s="1625"/>
      <c r="AH232" s="1632">
        <v>0</v>
      </c>
    </row>
    <row s="1636" customFormat="1" customHeight="1" ht="18.75" hidden="1">
      <c r="A233" s="1781" t="s">
        <v>203</v>
      </c>
      <c r="B233" s="1781" t="s">
        <v>204</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304</v>
      </c>
      <c r="M233" s="342"/>
      <c r="N233" s="335"/>
      <c r="O233" s="1625"/>
      <c r="P233" s="1625"/>
      <c r="AH233" s="1632">
        <v>0</v>
      </c>
    </row>
    <row s="1636" customFormat="1" customHeight="1" ht="18.75" hidden="1">
      <c r="A234" s="1781"/>
      <c r="B234" s="1781"/>
      <c r="C234" s="370" t="s">
        <v>1145</v>
      </c>
      <c r="D234" s="2463"/>
      <c r="E234" s="2205"/>
      <c r="F234" s="2384"/>
      <c r="G234" s="2428"/>
      <c r="H234" s="1501"/>
      <c r="I234" s="652" t="s">
        <v>1144</v>
      </c>
      <c r="J234" s="572"/>
      <c r="K234" s="1501"/>
      <c r="L234" s="215"/>
      <c r="M234" s="342"/>
      <c r="N234" s="335"/>
      <c r="O234" s="1625"/>
      <c r="P234" s="1625"/>
      <c r="AH234" s="1632">
        <v>0</v>
      </c>
    </row>
    <row s="1636" customFormat="1" customHeight="1" ht="0.75" hidden="1">
      <c r="A235" s="1781"/>
      <c r="B235" s="1781"/>
      <c r="C235" s="370" t="s">
        <v>1152</v>
      </c>
      <c r="D235" s="2463"/>
      <c r="E235" s="2205"/>
      <c r="F235" s="2384"/>
      <c r="G235" s="401"/>
      <c r="H235" s="1501"/>
      <c r="I235" s="652"/>
      <c r="J235" s="572"/>
      <c r="K235" s="1501"/>
      <c r="L235" s="215"/>
      <c r="M235" s="342"/>
      <c r="N235" s="335"/>
      <c r="O235" s="1625"/>
      <c r="P235" s="1625"/>
      <c r="AH235" s="1632">
        <v>0</v>
      </c>
    </row>
    <row s="1636" customFormat="1" customHeight="1" ht="18.75" hidden="1">
      <c r="A236" s="1781" t="s">
        <v>223</v>
      </c>
      <c r="B236" s="1781" t="s">
        <v>224</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304</v>
      </c>
      <c r="M236" s="342"/>
      <c r="N236" s="335"/>
      <c r="O236" s="1625"/>
      <c r="P236" s="1625"/>
      <c r="AH236" s="1632">
        <v>0</v>
      </c>
    </row>
    <row s="1636" customFormat="1" customHeight="1" ht="18.75" hidden="1">
      <c r="A237" s="1781"/>
      <c r="B237" s="1781"/>
      <c r="C237" s="370" t="s">
        <v>1145</v>
      </c>
      <c r="D237" s="2463"/>
      <c r="E237" s="2205"/>
      <c r="F237" s="2384"/>
      <c r="G237" s="2428"/>
      <c r="H237" s="1501"/>
      <c r="I237" s="652" t="s">
        <v>1144</v>
      </c>
      <c r="J237" s="572"/>
      <c r="K237" s="1501"/>
      <c r="L237" s="215"/>
      <c r="M237" s="342"/>
      <c r="N237" s="335"/>
      <c r="O237" s="1625"/>
      <c r="P237" s="1625"/>
      <c r="AH237" s="1632">
        <v>0</v>
      </c>
    </row>
    <row s="1636" customFormat="1" customHeight="1" ht="0.75" hidden="1">
      <c r="A238" s="1781"/>
      <c r="B238" s="1781"/>
      <c r="C238" s="370" t="s">
        <v>1152</v>
      </c>
      <c r="D238" s="2463"/>
      <c r="E238" s="2205"/>
      <c r="F238" s="2384"/>
      <c r="G238" s="401"/>
      <c r="H238" s="1501"/>
      <c r="I238" s="652"/>
      <c r="J238" s="572"/>
      <c r="K238" s="1501"/>
      <c r="L238" s="215"/>
      <c r="M238" s="342"/>
      <c r="N238" s="335"/>
      <c r="O238" s="1625"/>
      <c r="P238" s="1625"/>
      <c r="AH238" s="1632">
        <v>0</v>
      </c>
    </row>
    <row s="1636" customFormat="1" customHeight="1" ht="18.75" hidden="1">
      <c r="A239" s="1781" t="s">
        <v>228</v>
      </c>
      <c r="B239" s="1781" t="s">
        <v>229</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304</v>
      </c>
      <c r="M239" s="342"/>
      <c r="N239" s="335"/>
      <c r="O239" s="1625"/>
      <c r="P239" s="1625"/>
      <c r="AH239" s="1632">
        <v>0</v>
      </c>
    </row>
    <row s="1636" customFormat="1" customHeight="1" ht="18.75" hidden="1">
      <c r="A240" s="1781"/>
      <c r="B240" s="1781"/>
      <c r="C240" s="370" t="s">
        <v>1145</v>
      </c>
      <c r="D240" s="2463"/>
      <c r="E240" s="2205"/>
      <c r="F240" s="2384"/>
      <c r="G240" s="2428"/>
      <c r="H240" s="1501"/>
      <c r="I240" s="652" t="s">
        <v>1144</v>
      </c>
      <c r="J240" s="572"/>
      <c r="K240" s="1501"/>
      <c r="L240" s="215"/>
      <c r="M240" s="342"/>
      <c r="N240" s="335"/>
      <c r="O240" s="1625"/>
      <c r="P240" s="1625"/>
      <c r="AH240" s="1632">
        <v>0</v>
      </c>
    </row>
    <row s="1636" customFormat="1" customHeight="1" ht="0.75" hidden="1">
      <c r="A241" s="1781"/>
      <c r="B241" s="1781"/>
      <c r="C241" s="370" t="s">
        <v>1152</v>
      </c>
      <c r="D241" s="2463"/>
      <c r="E241" s="2205"/>
      <c r="F241" s="2384"/>
      <c r="G241" s="401"/>
      <c r="H241" s="1501"/>
      <c r="I241" s="652"/>
      <c r="J241" s="572"/>
      <c r="K241" s="1501"/>
      <c r="L241" s="215"/>
      <c r="M241" s="342"/>
      <c r="N241" s="335"/>
      <c r="O241" s="1625"/>
      <c r="P241" s="1625"/>
      <c r="AH241" s="1632">
        <v>0</v>
      </c>
    </row>
    <row s="1636" customFormat="1" customHeight="1" ht="18.75" hidden="1">
      <c r="A242" s="1781" t="s">
        <v>233</v>
      </c>
      <c r="B242" s="1781" t="s">
        <v>234</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304</v>
      </c>
      <c r="M242" s="342"/>
      <c r="N242" s="335"/>
      <c r="O242" s="1625"/>
      <c r="P242" s="1625"/>
      <c r="AH242" s="1632">
        <v>0</v>
      </c>
    </row>
    <row s="1636" customFormat="1" customHeight="1" ht="18.75" hidden="1">
      <c r="A243" s="1781"/>
      <c r="B243" s="1781"/>
      <c r="C243" s="370" t="s">
        <v>1145</v>
      </c>
      <c r="D243" s="2463"/>
      <c r="E243" s="2205"/>
      <c r="F243" s="2384"/>
      <c r="G243" s="2428"/>
      <c r="H243" s="1501"/>
      <c r="I243" s="652" t="s">
        <v>1144</v>
      </c>
      <c r="J243" s="572"/>
      <c r="K243" s="1501"/>
      <c r="L243" s="215"/>
      <c r="M243" s="342"/>
      <c r="N243" s="335"/>
      <c r="O243" s="1625"/>
      <c r="P243" s="1625"/>
      <c r="AH243" s="1632">
        <v>0</v>
      </c>
    </row>
    <row s="1636" customFormat="1" customHeight="1" ht="0.75" hidden="1">
      <c r="A244" s="1781"/>
      <c r="B244" s="1781"/>
      <c r="C244" s="370" t="s">
        <v>1152</v>
      </c>
      <c r="D244" s="2463"/>
      <c r="E244" s="2205"/>
      <c r="F244" s="2384"/>
      <c r="G244" s="401"/>
      <c r="H244" s="1501"/>
      <c r="I244" s="652"/>
      <c r="J244" s="572"/>
      <c r="K244" s="1501"/>
      <c r="L244" s="215"/>
      <c r="M244" s="342"/>
      <c r="N244" s="335"/>
      <c r="O244" s="1625"/>
      <c r="P244" s="1625"/>
      <c r="AH244" s="1632">
        <v>0</v>
      </c>
    </row>
    <row s="1636" customFormat="1" customHeight="1" ht="18.75" hidden="1">
      <c r="A245" s="1781" t="s">
        <v>238</v>
      </c>
      <c r="B245" s="1781" t="s">
        <v>239</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304</v>
      </c>
      <c r="M245" s="342"/>
      <c r="N245" s="335"/>
      <c r="O245" s="1625"/>
      <c r="P245" s="1625"/>
      <c r="AH245" s="1632">
        <v>0</v>
      </c>
    </row>
    <row s="1636" customFormat="1" customHeight="1" ht="18.75" hidden="1">
      <c r="A246" s="1781"/>
      <c r="B246" s="1781"/>
      <c r="C246" s="370" t="s">
        <v>1145</v>
      </c>
      <c r="D246" s="2463"/>
      <c r="E246" s="2205"/>
      <c r="F246" s="2384"/>
      <c r="G246" s="2428"/>
      <c r="H246" s="1501"/>
      <c r="I246" s="652" t="s">
        <v>1144</v>
      </c>
      <c r="J246" s="572"/>
      <c r="K246" s="1501"/>
      <c r="L246" s="215"/>
      <c r="M246" s="342"/>
      <c r="N246" s="335"/>
      <c r="O246" s="1625"/>
      <c r="P246" s="1625"/>
      <c r="AH246" s="1632">
        <v>0</v>
      </c>
    </row>
    <row s="1636" customFormat="1" customHeight="1" ht="0.75" hidden="1">
      <c r="A247" s="1781"/>
      <c r="B247" s="1781"/>
      <c r="C247" s="370" t="s">
        <v>1152</v>
      </c>
      <c r="D247" s="2463"/>
      <c r="E247" s="2205"/>
      <c r="F247" s="2384"/>
      <c r="G247" s="401"/>
      <c r="H247" s="1501"/>
      <c r="I247" s="652"/>
      <c r="J247" s="572"/>
      <c r="K247" s="1501"/>
      <c r="L247" s="215"/>
      <c r="M247" s="342"/>
      <c r="N247" s="335"/>
      <c r="O247" s="1625"/>
      <c r="P247" s="1625"/>
      <c r="AH247" s="1632">
        <v>0</v>
      </c>
    </row>
    <row s="1636" customFormat="1" customHeight="1" ht="18.75" hidden="1">
      <c r="A248" s="1781" t="s">
        <v>243</v>
      </c>
      <c r="B248" s="1781" t="s">
        <v>244</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304</v>
      </c>
      <c r="M248" s="342"/>
      <c r="N248" s="335"/>
      <c r="O248" s="1625"/>
      <c r="P248" s="1625"/>
      <c r="AH248" s="1632">
        <v>0</v>
      </c>
    </row>
    <row s="1636" customFormat="1" customHeight="1" ht="18.75" hidden="1">
      <c r="A249" s="1781"/>
      <c r="B249" s="1781"/>
      <c r="C249" s="370" t="s">
        <v>1145</v>
      </c>
      <c r="D249" s="2463"/>
      <c r="E249" s="2205"/>
      <c r="F249" s="2384"/>
      <c r="G249" s="2428"/>
      <c r="H249" s="1501"/>
      <c r="I249" s="652" t="s">
        <v>1144</v>
      </c>
      <c r="J249" s="572"/>
      <c r="K249" s="1501"/>
      <c r="L249" s="215"/>
      <c r="M249" s="342"/>
      <c r="N249" s="335"/>
      <c r="O249" s="1625"/>
      <c r="P249" s="1625"/>
      <c r="AH249" s="1632">
        <v>0</v>
      </c>
    </row>
    <row s="1636" customFormat="1" customHeight="1" ht="0.75" hidden="1">
      <c r="A250" s="1781"/>
      <c r="B250" s="1781"/>
      <c r="C250" s="370" t="s">
        <v>1152</v>
      </c>
      <c r="D250" s="2463"/>
      <c r="E250" s="2205"/>
      <c r="F250" s="2384"/>
      <c r="G250" s="401"/>
      <c r="H250" s="1501"/>
      <c r="I250" s="652"/>
      <c r="J250" s="572"/>
      <c r="K250" s="1501"/>
      <c r="L250" s="215"/>
      <c r="M250" s="342"/>
      <c r="N250" s="335"/>
      <c r="O250" s="1625"/>
      <c r="P250" s="1625"/>
      <c r="AH250" s="1632">
        <v>0</v>
      </c>
    </row>
    <row s="1636" customFormat="1" customHeight="1" ht="18.75" hidden="1">
      <c r="A251" s="1781" t="s">
        <v>248</v>
      </c>
      <c r="B251" s="1781" t="s">
        <v>249</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304</v>
      </c>
      <c r="M251" s="342"/>
      <c r="N251" s="335"/>
      <c r="O251" s="1625"/>
      <c r="P251" s="1625"/>
      <c r="AH251" s="1632">
        <v>0</v>
      </c>
    </row>
    <row s="1636" customFormat="1" customHeight="1" ht="18.75" hidden="1">
      <c r="A252" s="1781"/>
      <c r="B252" s="1781"/>
      <c r="C252" s="370" t="s">
        <v>1145</v>
      </c>
      <c r="D252" s="2463"/>
      <c r="E252" s="2205"/>
      <c r="F252" s="2384"/>
      <c r="G252" s="2428"/>
      <c r="H252" s="1501"/>
      <c r="I252" s="652" t="s">
        <v>1144</v>
      </c>
      <c r="J252" s="572"/>
      <c r="K252" s="1501"/>
      <c r="L252" s="215"/>
      <c r="M252" s="342"/>
      <c r="N252" s="335"/>
      <c r="O252" s="1625"/>
      <c r="P252" s="1625"/>
      <c r="AH252" s="1632">
        <v>0</v>
      </c>
    </row>
    <row s="1636" customFormat="1" customHeight="1" ht="0.75" hidden="1">
      <c r="A253" s="1781"/>
      <c r="B253" s="1781"/>
      <c r="C253" s="370" t="s">
        <v>1152</v>
      </c>
      <c r="D253" s="2463"/>
      <c r="E253" s="2205"/>
      <c r="F253" s="2384"/>
      <c r="G253" s="401"/>
      <c r="H253" s="1501"/>
      <c r="I253" s="652"/>
      <c r="J253" s="572"/>
      <c r="K253" s="1501"/>
      <c r="L253" s="215"/>
      <c r="M253" s="342"/>
      <c r="N253" s="335"/>
      <c r="O253" s="1625"/>
      <c r="P253" s="1625"/>
      <c r="AH253" s="1632">
        <v>0</v>
      </c>
    </row>
    <row s="1636" customFormat="1" customHeight="1" ht="18.75" hidden="1">
      <c r="A254" s="1781" t="s">
        <v>253</v>
      </c>
      <c r="B254" s="1781" t="s">
        <v>254</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304</v>
      </c>
      <c r="M254" s="342"/>
      <c r="N254" s="335"/>
      <c r="O254" s="1625"/>
      <c r="P254" s="1625"/>
      <c r="AH254" s="1632">
        <v>0</v>
      </c>
    </row>
    <row s="1636" customFormat="1" customHeight="1" ht="18.75" hidden="1">
      <c r="A255" s="1781"/>
      <c r="B255" s="1781"/>
      <c r="C255" s="370" t="s">
        <v>1145</v>
      </c>
      <c r="D255" s="2463"/>
      <c r="E255" s="2205"/>
      <c r="F255" s="2384"/>
      <c r="G255" s="2428"/>
      <c r="H255" s="1501"/>
      <c r="I255" s="652" t="s">
        <v>1144</v>
      </c>
      <c r="J255" s="572"/>
      <c r="K255" s="1501"/>
      <c r="L255" s="215"/>
      <c r="M255" s="342"/>
      <c r="N255" s="335"/>
      <c r="O255" s="1625"/>
      <c r="P255" s="1625"/>
      <c r="AH255" s="1632">
        <v>0</v>
      </c>
    </row>
    <row s="1636" customFormat="1" customHeight="1" ht="0.75" hidden="1">
      <c r="A256" s="1781"/>
      <c r="B256" s="1781"/>
      <c r="C256" s="370" t="s">
        <v>1152</v>
      </c>
      <c r="D256" s="2463"/>
      <c r="E256" s="2205"/>
      <c r="F256" s="2384"/>
      <c r="G256" s="401"/>
      <c r="H256" s="1501"/>
      <c r="I256" s="652"/>
      <c r="J256" s="572"/>
      <c r="K256" s="1501"/>
      <c r="L256" s="215"/>
      <c r="M256" s="342"/>
      <c r="N256" s="335"/>
      <c r="O256" s="1625"/>
      <c r="P256" s="1625"/>
      <c r="AH256" s="1632">
        <v>0</v>
      </c>
    </row>
    <row s="1636" customFormat="1" customHeight="1" ht="18.75" hidden="1">
      <c r="A257" s="1781" t="s">
        <v>258</v>
      </c>
      <c r="B257" s="1781" t="s">
        <v>259</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304</v>
      </c>
      <c r="M257" s="342"/>
      <c r="N257" s="335"/>
      <c r="O257" s="1625"/>
      <c r="P257" s="1625"/>
      <c r="AH257" s="1632">
        <v>0</v>
      </c>
    </row>
    <row s="1636" customFormat="1" customHeight="1" ht="18.75" hidden="1">
      <c r="A258" s="1781"/>
      <c r="B258" s="1781"/>
      <c r="C258" s="370" t="s">
        <v>1145</v>
      </c>
      <c r="D258" s="2463"/>
      <c r="E258" s="2205"/>
      <c r="F258" s="2384"/>
      <c r="G258" s="2428"/>
      <c r="H258" s="1501"/>
      <c r="I258" s="652" t="s">
        <v>1144</v>
      </c>
      <c r="J258" s="572"/>
      <c r="K258" s="1501"/>
      <c r="L258" s="215"/>
      <c r="M258" s="342"/>
      <c r="N258" s="335"/>
      <c r="O258" s="1625"/>
      <c r="P258" s="1625"/>
      <c r="AH258" s="1632">
        <v>0</v>
      </c>
    </row>
    <row s="1636" customFormat="1" customHeight="1" ht="0.75" hidden="1">
      <c r="A259" s="1781"/>
      <c r="B259" s="1781"/>
      <c r="C259" s="370" t="s">
        <v>1152</v>
      </c>
      <c r="D259" s="2463"/>
      <c r="E259" s="2205"/>
      <c r="F259" s="2384"/>
      <c r="G259" s="401"/>
      <c r="H259" s="1501"/>
      <c r="I259" s="652"/>
      <c r="J259" s="572"/>
      <c r="K259" s="1501"/>
      <c r="L259" s="215"/>
      <c r="M259" s="342"/>
      <c r="N259" s="335"/>
      <c r="O259" s="1625"/>
      <c r="P259" s="1625"/>
      <c r="AH259" s="1632">
        <v>0</v>
      </c>
    </row>
    <row s="1636" customFormat="1" customHeight="1" ht="18.75" hidden="1">
      <c r="A260" s="1781" t="s">
        <v>263</v>
      </c>
      <c r="B260" s="1781" t="s">
        <v>264</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304</v>
      </c>
      <c r="M260" s="342"/>
      <c r="N260" s="335"/>
      <c r="O260" s="1625"/>
      <c r="P260" s="1625"/>
      <c r="AH260" s="1632">
        <v>0</v>
      </c>
    </row>
    <row s="1636" customFormat="1" customHeight="1" ht="18.75" hidden="1">
      <c r="A261" s="1781"/>
      <c r="B261" s="1781"/>
      <c r="C261" s="370" t="s">
        <v>1145</v>
      </c>
      <c r="D261" s="2463"/>
      <c r="E261" s="2205"/>
      <c r="F261" s="2384"/>
      <c r="G261" s="2428"/>
      <c r="H261" s="1501"/>
      <c r="I261" s="652" t="s">
        <v>1144</v>
      </c>
      <c r="J261" s="572"/>
      <c r="K261" s="1501"/>
      <c r="L261" s="215"/>
      <c r="M261" s="342"/>
      <c r="N261" s="335"/>
      <c r="O261" s="1625"/>
      <c r="P261" s="1625"/>
      <c r="AH261" s="1632">
        <v>0</v>
      </c>
    </row>
    <row s="1636" customFormat="1" customHeight="1" ht="0.75" hidden="1">
      <c r="A262" s="1781"/>
      <c r="B262" s="1781"/>
      <c r="C262" s="370" t="s">
        <v>1152</v>
      </c>
      <c r="D262" s="2463"/>
      <c r="E262" s="2205"/>
      <c r="F262" s="2384"/>
      <c r="G262" s="401"/>
      <c r="H262" s="1501"/>
      <c r="I262" s="652"/>
      <c r="J262" s="572"/>
      <c r="K262" s="1501"/>
      <c r="L262" s="215"/>
      <c r="M262" s="342"/>
      <c r="N262" s="335"/>
      <c r="O262" s="1625"/>
      <c r="P262" s="1625"/>
      <c r="AH262" s="1632">
        <v>0</v>
      </c>
    </row>
    <row s="1636" customFormat="1" customHeight="1" ht="18.75" hidden="1">
      <c r="A263" s="1781" t="s">
        <v>268</v>
      </c>
      <c r="B263" s="1781" t="s">
        <v>269</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304</v>
      </c>
      <c r="M263" s="342"/>
      <c r="N263" s="335"/>
      <c r="O263" s="1625"/>
      <c r="P263" s="1625"/>
      <c r="AH263" s="1632">
        <v>0</v>
      </c>
    </row>
    <row s="1636" customFormat="1" customHeight="1" ht="18.75" hidden="1">
      <c r="A264" s="1781"/>
      <c r="B264" s="1781"/>
      <c r="C264" s="370" t="s">
        <v>1145</v>
      </c>
      <c r="D264" s="2463"/>
      <c r="E264" s="2205"/>
      <c r="F264" s="2384"/>
      <c r="G264" s="2428"/>
      <c r="H264" s="1501"/>
      <c r="I264" s="652" t="s">
        <v>1144</v>
      </c>
      <c r="J264" s="572"/>
      <c r="K264" s="1501"/>
      <c r="L264" s="215"/>
      <c r="M264" s="342"/>
      <c r="N264" s="335"/>
      <c r="O264" s="1625"/>
      <c r="P264" s="1625"/>
      <c r="AH264" s="1632">
        <v>0</v>
      </c>
    </row>
    <row s="1636" customFormat="1" customHeight="1" ht="0.75" hidden="1">
      <c r="A265" s="1781"/>
      <c r="B265" s="1781"/>
      <c r="C265" s="370" t="s">
        <v>1152</v>
      </c>
      <c r="D265" s="2463"/>
      <c r="E265" s="2205"/>
      <c r="F265" s="2384"/>
      <c r="G265" s="401"/>
      <c r="H265" s="1501"/>
      <c r="I265" s="652"/>
      <c r="J265" s="572"/>
      <c r="K265" s="1501"/>
      <c r="L265" s="215"/>
      <c r="M265" s="342"/>
      <c r="N265" s="335"/>
      <c r="O265" s="1625"/>
      <c r="P265" s="1625"/>
      <c r="AH265" s="1632">
        <v>0</v>
      </c>
    </row>
    <row s="1636" customFormat="1" customHeight="1" ht="18.75" hidden="1">
      <c r="A266" s="1781" t="s">
        <v>273</v>
      </c>
      <c r="B266" s="1781" t="s">
        <v>274</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304</v>
      </c>
      <c r="M266" s="342"/>
      <c r="N266" s="335"/>
      <c r="O266" s="1625"/>
      <c r="P266" s="1625"/>
      <c r="AH266" s="1632">
        <v>0</v>
      </c>
    </row>
    <row s="1636" customFormat="1" customHeight="1" ht="18.75" hidden="1">
      <c r="A267" s="1781"/>
      <c r="B267" s="1781"/>
      <c r="C267" s="370" t="s">
        <v>1145</v>
      </c>
      <c r="D267" s="2463"/>
      <c r="E267" s="2205"/>
      <c r="F267" s="2384"/>
      <c r="G267" s="2428"/>
      <c r="H267" s="1501"/>
      <c r="I267" s="652" t="s">
        <v>1144</v>
      </c>
      <c r="J267" s="572"/>
      <c r="K267" s="1501"/>
      <c r="L267" s="215"/>
      <c r="M267" s="342"/>
      <c r="N267" s="335"/>
      <c r="O267" s="1625"/>
      <c r="P267" s="1625"/>
      <c r="AH267" s="1632">
        <v>0</v>
      </c>
    </row>
    <row s="1636" customFormat="1" customHeight="1" ht="1.05">
      <c r="A268" s="1781"/>
      <c r="B268" s="1781"/>
      <c r="C268" s="370" t="s">
        <v>1152</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155</v>
      </c>
      <c r="B270" s="1781" t="s">
        <v>156</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304</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1145</v>
      </c>
      <c r="D271" s="2463"/>
      <c r="E271" s="2205"/>
      <c r="F271" s="2384"/>
      <c r="G271" s="2428"/>
      <c r="H271" s="1501"/>
      <c r="I271" s="652" t="s">
        <v>1144</v>
      </c>
      <c r="J271" s="572"/>
      <c r="K271" s="1501"/>
      <c r="L271" s="215"/>
      <c r="M271" s="2171"/>
      <c r="N271" s="335"/>
      <c r="O271" s="1625"/>
      <c r="P271" s="1625"/>
      <c r="AH271" s="1632">
        <v>0</v>
      </c>
    </row>
    <row s="1636" customFormat="1" customHeight="1" ht="0.75" hidden="1">
      <c r="A272" s="1781"/>
      <c r="B272" s="1781"/>
      <c r="C272" s="370" t="s">
        <v>1152</v>
      </c>
      <c r="D272" s="2463"/>
      <c r="E272" s="2205"/>
      <c r="F272" s="2384"/>
      <c r="G272" s="401"/>
      <c r="H272" s="1501"/>
      <c r="I272" s="652"/>
      <c r="J272" s="572"/>
      <c r="K272" s="1501"/>
      <c r="L272" s="215"/>
      <c r="M272" s="2171"/>
      <c r="N272" s="335"/>
      <c r="O272" s="1625"/>
      <c r="P272" s="1625"/>
      <c r="AH272" s="1632">
        <v>0</v>
      </c>
    </row>
    <row s="1636" customFormat="1" customHeight="1" ht="45" hidden="1">
      <c r="A273" s="1781" t="s">
        <v>160</v>
      </c>
      <c r="B273" s="1781" t="s">
        <v>161</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304</v>
      </c>
      <c r="M273" s="2172"/>
      <c r="N273" s="335"/>
      <c r="O273" s="1625"/>
      <c r="P273" s="1625"/>
      <c r="AH273" s="1632">
        <v>0</v>
      </c>
    </row>
    <row s="1636" customFormat="1" customHeight="1" ht="18.75" hidden="1">
      <c r="A274" s="1781"/>
      <c r="B274" s="1781"/>
      <c r="C274" s="370" t="s">
        <v>1145</v>
      </c>
      <c r="D274" s="2463"/>
      <c r="E274" s="2205"/>
      <c r="F274" s="2384"/>
      <c r="G274" s="2428"/>
      <c r="H274" s="1501"/>
      <c r="I274" s="652" t="s">
        <v>1144</v>
      </c>
      <c r="J274" s="572"/>
      <c r="K274" s="1501"/>
      <c r="L274" s="215"/>
      <c r="M274" s="1862"/>
      <c r="N274" s="335"/>
      <c r="O274" s="1625"/>
      <c r="P274" s="1625"/>
      <c r="AH274" s="1632">
        <v>0</v>
      </c>
    </row>
    <row s="1636" customFormat="1" customHeight="1" ht="0.75" hidden="1">
      <c r="A275" s="1781"/>
      <c r="B275" s="1781"/>
      <c r="C275" s="370" t="s">
        <v>1152</v>
      </c>
      <c r="D275" s="2463"/>
      <c r="E275" s="2205"/>
      <c r="F275" s="2384"/>
      <c r="G275" s="401"/>
      <c r="H275" s="1501"/>
      <c r="I275" s="652"/>
      <c r="J275" s="572"/>
      <c r="K275" s="1501"/>
      <c r="L275" s="215"/>
      <c r="M275" s="342"/>
      <c r="N275" s="335"/>
      <c r="O275" s="1625"/>
      <c r="P275" s="1625"/>
      <c r="AH275" s="1632">
        <v>0</v>
      </c>
    </row>
    <row s="1636" customFormat="1" customHeight="1" ht="45" hidden="1">
      <c r="A276" s="1781" t="s">
        <v>167</v>
      </c>
      <c r="B276" s="1781" t="s">
        <v>168</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304</v>
      </c>
      <c r="M276" s="342"/>
      <c r="N276" s="335"/>
      <c r="O276" s="1625"/>
      <c r="P276" s="1625"/>
      <c r="AH276" s="1632">
        <v>0</v>
      </c>
    </row>
    <row s="1636" customFormat="1" customHeight="1" ht="18.75" hidden="1">
      <c r="A277" s="1781"/>
      <c r="B277" s="1781"/>
      <c r="C277" s="370" t="s">
        <v>1145</v>
      </c>
      <c r="D277" s="2463"/>
      <c r="E277" s="2205"/>
      <c r="F277" s="2384"/>
      <c r="G277" s="2428"/>
      <c r="H277" s="1501"/>
      <c r="I277" s="652" t="s">
        <v>1144</v>
      </c>
      <c r="J277" s="572"/>
      <c r="K277" s="1501"/>
      <c r="L277" s="215"/>
      <c r="M277" s="342"/>
      <c r="N277" s="335"/>
      <c r="O277" s="1625"/>
      <c r="P277" s="1625"/>
      <c r="AH277" s="1632">
        <v>0</v>
      </c>
    </row>
    <row s="1636" customFormat="1" customHeight="1" ht="0.75" hidden="1">
      <c r="A278" s="1781"/>
      <c r="B278" s="1781"/>
      <c r="C278" s="370" t="s">
        <v>1152</v>
      </c>
      <c r="D278" s="2463"/>
      <c r="E278" s="2205"/>
      <c r="F278" s="2384"/>
      <c r="G278" s="401"/>
      <c r="H278" s="1501"/>
      <c r="I278" s="652"/>
      <c r="J278" s="572"/>
      <c r="K278" s="1501"/>
      <c r="L278" s="215"/>
      <c r="M278" s="342"/>
      <c r="N278" s="335"/>
      <c r="O278" s="1625"/>
      <c r="P278" s="1625"/>
      <c r="AH278" s="1632">
        <v>0</v>
      </c>
    </row>
    <row s="1636" customFormat="1" customHeight="1" ht="45" hidden="1">
      <c r="A279" s="1781" t="s">
        <v>173</v>
      </c>
      <c r="B279" s="1781" t="s">
        <v>174</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304</v>
      </c>
      <c r="M279" s="342"/>
      <c r="N279" s="335"/>
      <c r="O279" s="1625"/>
      <c r="P279" s="1625"/>
      <c r="AH279" s="1632">
        <v>0</v>
      </c>
    </row>
    <row s="1636" customFormat="1" customHeight="1" ht="18.75" hidden="1">
      <c r="A280" s="1781"/>
      <c r="B280" s="1781"/>
      <c r="C280" s="370" t="s">
        <v>1145</v>
      </c>
      <c r="D280" s="2463"/>
      <c r="E280" s="2205"/>
      <c r="F280" s="2384"/>
      <c r="G280" s="2428"/>
      <c r="H280" s="1501"/>
      <c r="I280" s="652" t="s">
        <v>1144</v>
      </c>
      <c r="J280" s="572"/>
      <c r="K280" s="1501"/>
      <c r="L280" s="215"/>
      <c r="M280" s="342"/>
      <c r="N280" s="335"/>
      <c r="O280" s="1625"/>
      <c r="P280" s="1625"/>
      <c r="AH280" s="1632">
        <v>0</v>
      </c>
    </row>
    <row s="1636" customFormat="1" customHeight="1" ht="0.75" hidden="1">
      <c r="A281" s="1781"/>
      <c r="B281" s="1781"/>
      <c r="C281" s="370" t="s">
        <v>1152</v>
      </c>
      <c r="D281" s="2463"/>
      <c r="E281" s="2205"/>
      <c r="F281" s="2384"/>
      <c r="G281" s="401"/>
      <c r="H281" s="1501"/>
      <c r="I281" s="652"/>
      <c r="J281" s="572"/>
      <c r="K281" s="1501"/>
      <c r="L281" s="215"/>
      <c r="M281" s="342"/>
      <c r="N281" s="335"/>
      <c r="O281" s="1625"/>
      <c r="P281" s="1625"/>
      <c r="AH281" s="1632">
        <v>0</v>
      </c>
    </row>
    <row s="1636" customFormat="1" customHeight="1" ht="18.75" hidden="1">
      <c r="A282" s="1781" t="s">
        <v>179</v>
      </c>
      <c r="B282" s="1781" t="s">
        <v>180</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304</v>
      </c>
      <c r="M282" s="342"/>
      <c r="N282" s="335"/>
      <c r="O282" s="1625"/>
      <c r="P282" s="1625"/>
      <c r="AH282" s="1632">
        <v>0</v>
      </c>
    </row>
    <row s="1636" customFormat="1" customHeight="1" ht="18.75" hidden="1">
      <c r="A283" s="1781"/>
      <c r="B283" s="1781"/>
      <c r="C283" s="370" t="s">
        <v>1145</v>
      </c>
      <c r="D283" s="2463"/>
      <c r="E283" s="2205"/>
      <c r="F283" s="2384"/>
      <c r="G283" s="2428"/>
      <c r="H283" s="1501"/>
      <c r="I283" s="652" t="s">
        <v>1144</v>
      </c>
      <c r="J283" s="572"/>
      <c r="K283" s="1501"/>
      <c r="L283" s="215"/>
      <c r="M283" s="342"/>
      <c r="N283" s="335"/>
      <c r="O283" s="1625"/>
      <c r="P283" s="1625"/>
      <c r="AH283" s="1632">
        <v>0</v>
      </c>
    </row>
    <row s="1636" customFormat="1" customHeight="1" ht="0.75" hidden="1">
      <c r="A284" s="1781"/>
      <c r="B284" s="1781"/>
      <c r="C284" s="370" t="s">
        <v>1152</v>
      </c>
      <c r="D284" s="2463"/>
      <c r="E284" s="2205"/>
      <c r="F284" s="2384"/>
      <c r="G284" s="401"/>
      <c r="H284" s="1501"/>
      <c r="I284" s="652"/>
      <c r="J284" s="572"/>
      <c r="K284" s="1501"/>
      <c r="L284" s="215"/>
      <c r="M284" s="342"/>
      <c r="N284" s="335"/>
      <c r="O284" s="1625"/>
      <c r="P284" s="1625"/>
      <c r="AH284" s="1632">
        <v>0</v>
      </c>
    </row>
    <row s="1636" customFormat="1" customHeight="1" ht="18.75" hidden="1">
      <c r="A285" s="1781" t="s">
        <v>185</v>
      </c>
      <c r="B285" s="1781" t="s">
        <v>186</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304</v>
      </c>
      <c r="M285" s="342"/>
      <c r="N285" s="335"/>
      <c r="O285" s="1625"/>
      <c r="P285" s="1625"/>
      <c r="AH285" s="1632">
        <v>0</v>
      </c>
    </row>
    <row s="1636" customFormat="1" customHeight="1" ht="18.75" hidden="1">
      <c r="A286" s="1781"/>
      <c r="B286" s="1781"/>
      <c r="C286" s="370" t="s">
        <v>1145</v>
      </c>
      <c r="D286" s="2463"/>
      <c r="E286" s="2205"/>
      <c r="F286" s="2384"/>
      <c r="G286" s="2428"/>
      <c r="H286" s="1501"/>
      <c r="I286" s="652" t="s">
        <v>1144</v>
      </c>
      <c r="J286" s="572"/>
      <c r="K286" s="1501"/>
      <c r="L286" s="215"/>
      <c r="M286" s="342"/>
      <c r="N286" s="335"/>
      <c r="O286" s="1625"/>
      <c r="P286" s="1625"/>
      <c r="AH286" s="1632">
        <v>0</v>
      </c>
    </row>
    <row s="1636" customFormat="1" customHeight="1" ht="0.75" hidden="1">
      <c r="A287" s="1781"/>
      <c r="B287" s="1781"/>
      <c r="C287" s="370" t="s">
        <v>1152</v>
      </c>
      <c r="D287" s="2463"/>
      <c r="E287" s="2205"/>
      <c r="F287" s="2384"/>
      <c r="G287" s="401"/>
      <c r="H287" s="1501"/>
      <c r="I287" s="652"/>
      <c r="J287" s="572"/>
      <c r="K287" s="1501"/>
      <c r="L287" s="215"/>
      <c r="M287" s="342"/>
      <c r="N287" s="335"/>
      <c r="O287" s="1625"/>
      <c r="P287" s="1625"/>
      <c r="AH287" s="1632">
        <v>0</v>
      </c>
    </row>
    <row s="1636" customFormat="1" customHeight="1" ht="18.75" hidden="1">
      <c r="A288" s="1781" t="s">
        <v>191</v>
      </c>
      <c r="B288" s="1781" t="s">
        <v>192</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304</v>
      </c>
      <c r="M288" s="342"/>
      <c r="N288" s="335"/>
      <c r="O288" s="1625"/>
      <c r="P288" s="1625"/>
      <c r="AH288" s="1632">
        <v>0</v>
      </c>
    </row>
    <row s="1636" customFormat="1" customHeight="1" ht="18.75" hidden="1">
      <c r="A289" s="1781"/>
      <c r="B289" s="1781"/>
      <c r="C289" s="370" t="s">
        <v>1145</v>
      </c>
      <c r="D289" s="2463"/>
      <c r="E289" s="2205"/>
      <c r="F289" s="2384"/>
      <c r="G289" s="2428"/>
      <c r="H289" s="1501"/>
      <c r="I289" s="652" t="s">
        <v>1144</v>
      </c>
      <c r="J289" s="572"/>
      <c r="K289" s="1501"/>
      <c r="L289" s="215"/>
      <c r="M289" s="342"/>
      <c r="N289" s="335"/>
      <c r="O289" s="1625"/>
      <c r="P289" s="1625"/>
      <c r="AH289" s="1632">
        <v>0</v>
      </c>
    </row>
    <row s="1636" customFormat="1" customHeight="1" ht="0.75" hidden="1">
      <c r="A290" s="1781"/>
      <c r="B290" s="1781"/>
      <c r="C290" s="370" t="s">
        <v>1152</v>
      </c>
      <c r="D290" s="2463"/>
      <c r="E290" s="2205"/>
      <c r="F290" s="2384"/>
      <c r="G290" s="401"/>
      <c r="H290" s="1501"/>
      <c r="I290" s="652"/>
      <c r="J290" s="572"/>
      <c r="K290" s="1501"/>
      <c r="L290" s="215"/>
      <c r="M290" s="342"/>
      <c r="N290" s="335"/>
      <c r="O290" s="1625"/>
      <c r="P290" s="1625"/>
      <c r="AH290" s="1632">
        <v>0</v>
      </c>
    </row>
    <row s="1636" customFormat="1" customHeight="1" ht="18.75" hidden="1">
      <c r="A291" s="1781" t="s">
        <v>197</v>
      </c>
      <c r="B291" s="1781" t="s">
        <v>198</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304</v>
      </c>
      <c r="M291" s="342"/>
      <c r="N291" s="335"/>
      <c r="O291" s="1625"/>
      <c r="P291" s="1625"/>
      <c r="AH291" s="1632">
        <v>0</v>
      </c>
    </row>
    <row s="1636" customFormat="1" customHeight="1" ht="18.75" hidden="1">
      <c r="A292" s="1781"/>
      <c r="B292" s="1781"/>
      <c r="C292" s="370" t="s">
        <v>1145</v>
      </c>
      <c r="D292" s="2463"/>
      <c r="E292" s="2205"/>
      <c r="F292" s="2384"/>
      <c r="G292" s="2428"/>
      <c r="H292" s="1501"/>
      <c r="I292" s="652" t="s">
        <v>1144</v>
      </c>
      <c r="J292" s="572"/>
      <c r="K292" s="1501"/>
      <c r="L292" s="215"/>
      <c r="M292" s="342"/>
      <c r="N292" s="335"/>
      <c r="O292" s="1625"/>
      <c r="P292" s="1625"/>
      <c r="AH292" s="1632">
        <v>0</v>
      </c>
    </row>
    <row s="1636" customFormat="1" customHeight="1" ht="0.75" hidden="1">
      <c r="A293" s="1781"/>
      <c r="B293" s="1781"/>
      <c r="C293" s="370" t="s">
        <v>1152</v>
      </c>
      <c r="D293" s="2463"/>
      <c r="E293" s="2205"/>
      <c r="F293" s="2384"/>
      <c r="G293" s="401"/>
      <c r="H293" s="1501"/>
      <c r="I293" s="652"/>
      <c r="J293" s="572"/>
      <c r="K293" s="1501"/>
      <c r="L293" s="215"/>
      <c r="M293" s="342"/>
      <c r="N293" s="335"/>
      <c r="O293" s="1625"/>
      <c r="P293" s="1625"/>
      <c r="AH293" s="1632">
        <v>0</v>
      </c>
    </row>
    <row s="1636" customFormat="1" customHeight="1" ht="18.75" hidden="1">
      <c r="A294" s="1781" t="s">
        <v>203</v>
      </c>
      <c r="B294" s="1781" t="s">
        <v>204</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304</v>
      </c>
      <c r="M294" s="342"/>
      <c r="N294" s="335"/>
      <c r="O294" s="1625"/>
      <c r="P294" s="1625"/>
      <c r="AH294" s="1632">
        <v>0</v>
      </c>
    </row>
    <row s="1636" customFormat="1" customHeight="1" ht="18.75" hidden="1">
      <c r="A295" s="1781"/>
      <c r="B295" s="1781"/>
      <c r="C295" s="370" t="s">
        <v>1145</v>
      </c>
      <c r="D295" s="2463"/>
      <c r="E295" s="2205"/>
      <c r="F295" s="2384"/>
      <c r="G295" s="2428"/>
      <c r="H295" s="1501"/>
      <c r="I295" s="652" t="s">
        <v>1144</v>
      </c>
      <c r="J295" s="572"/>
      <c r="K295" s="1501"/>
      <c r="L295" s="215"/>
      <c r="M295" s="342"/>
      <c r="N295" s="335"/>
      <c r="O295" s="1625"/>
      <c r="P295" s="1625"/>
      <c r="AH295" s="1632">
        <v>0</v>
      </c>
    </row>
    <row s="1636" customFormat="1" customHeight="1" ht="0.75" hidden="1">
      <c r="A296" s="1781"/>
      <c r="B296" s="1781"/>
      <c r="C296" s="370" t="s">
        <v>1152</v>
      </c>
      <c r="D296" s="2463"/>
      <c r="E296" s="2205"/>
      <c r="F296" s="2384"/>
      <c r="G296" s="401"/>
      <c r="H296" s="1501"/>
      <c r="I296" s="652"/>
      <c r="J296" s="572"/>
      <c r="K296" s="1501"/>
      <c r="L296" s="215"/>
      <c r="M296" s="342"/>
      <c r="N296" s="335"/>
      <c r="O296" s="1625"/>
      <c r="P296" s="1625"/>
      <c r="AH296" s="1632">
        <v>0</v>
      </c>
    </row>
    <row s="1636" customFormat="1" customHeight="1" ht="18.75" hidden="1">
      <c r="A297" s="1781" t="s">
        <v>223</v>
      </c>
      <c r="B297" s="1781" t="s">
        <v>224</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304</v>
      </c>
      <c r="M297" s="342"/>
      <c r="N297" s="335"/>
      <c r="O297" s="1625"/>
      <c r="P297" s="1625"/>
      <c r="AH297" s="1632">
        <v>0</v>
      </c>
    </row>
    <row s="1636" customFormat="1" customHeight="1" ht="18.75" hidden="1">
      <c r="A298" s="1781"/>
      <c r="B298" s="1781"/>
      <c r="C298" s="370" t="s">
        <v>1145</v>
      </c>
      <c r="D298" s="2463"/>
      <c r="E298" s="2205"/>
      <c r="F298" s="2384"/>
      <c r="G298" s="2428"/>
      <c r="H298" s="1501"/>
      <c r="I298" s="652" t="s">
        <v>1144</v>
      </c>
      <c r="J298" s="572"/>
      <c r="K298" s="1501"/>
      <c r="L298" s="215"/>
      <c r="M298" s="342"/>
      <c r="N298" s="335"/>
      <c r="O298" s="1625"/>
      <c r="P298" s="1625"/>
      <c r="AH298" s="1632">
        <v>0</v>
      </c>
    </row>
    <row s="1636" customFormat="1" customHeight="1" ht="0.75" hidden="1">
      <c r="A299" s="1781"/>
      <c r="B299" s="1781"/>
      <c r="C299" s="370" t="s">
        <v>1152</v>
      </c>
      <c r="D299" s="2463"/>
      <c r="E299" s="2205"/>
      <c r="F299" s="2384"/>
      <c r="G299" s="401"/>
      <c r="H299" s="1501"/>
      <c r="I299" s="652"/>
      <c r="J299" s="572"/>
      <c r="K299" s="1501"/>
      <c r="L299" s="215"/>
      <c r="M299" s="342"/>
      <c r="N299" s="335"/>
      <c r="O299" s="1625"/>
      <c r="P299" s="1625"/>
      <c r="AH299" s="1632">
        <v>0</v>
      </c>
    </row>
    <row s="1636" customFormat="1" customHeight="1" ht="18.75" hidden="1">
      <c r="A300" s="1781" t="s">
        <v>228</v>
      </c>
      <c r="B300" s="1781" t="s">
        <v>229</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304</v>
      </c>
      <c r="M300" s="342"/>
      <c r="N300" s="335"/>
      <c r="O300" s="1625"/>
      <c r="P300" s="1625"/>
      <c r="AH300" s="1632">
        <v>0</v>
      </c>
    </row>
    <row s="1636" customFormat="1" customHeight="1" ht="18.75" hidden="1">
      <c r="A301" s="1781"/>
      <c r="B301" s="1781"/>
      <c r="C301" s="370" t="s">
        <v>1145</v>
      </c>
      <c r="D301" s="2463"/>
      <c r="E301" s="2205"/>
      <c r="F301" s="2384"/>
      <c r="G301" s="2428"/>
      <c r="H301" s="1501"/>
      <c r="I301" s="652" t="s">
        <v>1144</v>
      </c>
      <c r="J301" s="572"/>
      <c r="K301" s="1501"/>
      <c r="L301" s="215"/>
      <c r="M301" s="342"/>
      <c r="N301" s="335"/>
      <c r="O301" s="1625"/>
      <c r="P301" s="1625"/>
      <c r="AH301" s="1632">
        <v>0</v>
      </c>
    </row>
    <row s="1636" customFormat="1" customHeight="1" ht="0.75" hidden="1">
      <c r="A302" s="1781"/>
      <c r="B302" s="1781"/>
      <c r="C302" s="370" t="s">
        <v>1152</v>
      </c>
      <c r="D302" s="2463"/>
      <c r="E302" s="2205"/>
      <c r="F302" s="2384"/>
      <c r="G302" s="401"/>
      <c r="H302" s="1501"/>
      <c r="I302" s="652"/>
      <c r="J302" s="572"/>
      <c r="K302" s="1501"/>
      <c r="L302" s="215"/>
      <c r="M302" s="342"/>
      <c r="N302" s="335"/>
      <c r="O302" s="1625"/>
      <c r="P302" s="1625"/>
      <c r="AH302" s="1632">
        <v>0</v>
      </c>
    </row>
    <row s="1636" customFormat="1" customHeight="1" ht="18.75" hidden="1">
      <c r="A303" s="1781" t="s">
        <v>233</v>
      </c>
      <c r="B303" s="1781" t="s">
        <v>234</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304</v>
      </c>
      <c r="M303" s="342"/>
      <c r="N303" s="335"/>
      <c r="O303" s="1625"/>
      <c r="P303" s="1625"/>
      <c r="AH303" s="1632">
        <v>0</v>
      </c>
    </row>
    <row s="1636" customFormat="1" customHeight="1" ht="18.75" hidden="1">
      <c r="A304" s="1781"/>
      <c r="B304" s="1781"/>
      <c r="C304" s="370" t="s">
        <v>1145</v>
      </c>
      <c r="D304" s="2463"/>
      <c r="E304" s="2205"/>
      <c r="F304" s="2384"/>
      <c r="G304" s="2428"/>
      <c r="H304" s="1501"/>
      <c r="I304" s="652" t="s">
        <v>1144</v>
      </c>
      <c r="J304" s="572"/>
      <c r="K304" s="1501"/>
      <c r="L304" s="215"/>
      <c r="M304" s="342"/>
      <c r="N304" s="335"/>
      <c r="O304" s="1625"/>
      <c r="P304" s="1625"/>
      <c r="AH304" s="1632">
        <v>0</v>
      </c>
    </row>
    <row s="1636" customFormat="1" customHeight="1" ht="0.75" hidden="1">
      <c r="A305" s="1781"/>
      <c r="B305" s="1781"/>
      <c r="C305" s="370" t="s">
        <v>1152</v>
      </c>
      <c r="D305" s="2463"/>
      <c r="E305" s="2205"/>
      <c r="F305" s="2384"/>
      <c r="G305" s="401"/>
      <c r="H305" s="1501"/>
      <c r="I305" s="652"/>
      <c r="J305" s="572"/>
      <c r="K305" s="1501"/>
      <c r="L305" s="215"/>
      <c r="M305" s="342"/>
      <c r="N305" s="335"/>
      <c r="O305" s="1625"/>
      <c r="P305" s="1625"/>
      <c r="AH305" s="1632">
        <v>0</v>
      </c>
    </row>
    <row s="1636" customFormat="1" customHeight="1" ht="18.75" hidden="1">
      <c r="A306" s="1781" t="s">
        <v>238</v>
      </c>
      <c r="B306" s="1781" t="s">
        <v>239</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304</v>
      </c>
      <c r="M306" s="342"/>
      <c r="N306" s="335"/>
      <c r="O306" s="1625"/>
      <c r="P306" s="1625"/>
      <c r="AH306" s="1632">
        <v>0</v>
      </c>
    </row>
    <row s="1636" customFormat="1" customHeight="1" ht="18.75" hidden="1">
      <c r="A307" s="1781"/>
      <c r="B307" s="1781"/>
      <c r="C307" s="370" t="s">
        <v>1145</v>
      </c>
      <c r="D307" s="2463"/>
      <c r="E307" s="2205"/>
      <c r="F307" s="2384"/>
      <c r="G307" s="2428"/>
      <c r="H307" s="1501"/>
      <c r="I307" s="652" t="s">
        <v>1144</v>
      </c>
      <c r="J307" s="572"/>
      <c r="K307" s="1501"/>
      <c r="L307" s="215"/>
      <c r="M307" s="342"/>
      <c r="N307" s="335"/>
      <c r="O307" s="1625"/>
      <c r="P307" s="1625"/>
      <c r="AH307" s="1632">
        <v>0</v>
      </c>
    </row>
    <row s="1636" customFormat="1" customHeight="1" ht="0.75" hidden="1">
      <c r="A308" s="1781"/>
      <c r="B308" s="1781"/>
      <c r="C308" s="370" t="s">
        <v>1152</v>
      </c>
      <c r="D308" s="2463"/>
      <c r="E308" s="2205"/>
      <c r="F308" s="2384"/>
      <c r="G308" s="401"/>
      <c r="H308" s="1501"/>
      <c r="I308" s="652"/>
      <c r="J308" s="572"/>
      <c r="K308" s="1501"/>
      <c r="L308" s="215"/>
      <c r="M308" s="342"/>
      <c r="N308" s="335"/>
      <c r="O308" s="1625"/>
      <c r="P308" s="1625"/>
      <c r="AH308" s="1632">
        <v>0</v>
      </c>
    </row>
    <row s="1636" customFormat="1" customHeight="1" ht="18.75" hidden="1">
      <c r="A309" s="1781" t="s">
        <v>243</v>
      </c>
      <c r="B309" s="1781" t="s">
        <v>244</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304</v>
      </c>
      <c r="M309" s="342"/>
      <c r="N309" s="335"/>
      <c r="O309" s="1625"/>
      <c r="P309" s="1625"/>
      <c r="AH309" s="1632">
        <v>0</v>
      </c>
    </row>
    <row s="1636" customFormat="1" customHeight="1" ht="18.75" hidden="1">
      <c r="A310" s="1781"/>
      <c r="B310" s="1781"/>
      <c r="C310" s="370" t="s">
        <v>1145</v>
      </c>
      <c r="D310" s="2463"/>
      <c r="E310" s="2205"/>
      <c r="F310" s="2384"/>
      <c r="G310" s="2428"/>
      <c r="H310" s="1501"/>
      <c r="I310" s="652" t="s">
        <v>1144</v>
      </c>
      <c r="J310" s="572"/>
      <c r="K310" s="1501"/>
      <c r="L310" s="215"/>
      <c r="M310" s="342"/>
      <c r="N310" s="335"/>
      <c r="O310" s="1625"/>
      <c r="P310" s="1625"/>
      <c r="AH310" s="1632">
        <v>0</v>
      </c>
    </row>
    <row s="1636" customFormat="1" customHeight="1" ht="0.75" hidden="1">
      <c r="A311" s="1781"/>
      <c r="B311" s="1781"/>
      <c r="C311" s="370" t="s">
        <v>1152</v>
      </c>
      <c r="D311" s="2463"/>
      <c r="E311" s="2205"/>
      <c r="F311" s="2384"/>
      <c r="G311" s="401"/>
      <c r="H311" s="1501"/>
      <c r="I311" s="652"/>
      <c r="J311" s="572"/>
      <c r="K311" s="1501"/>
      <c r="L311" s="215"/>
      <c r="M311" s="342"/>
      <c r="N311" s="335"/>
      <c r="O311" s="1625"/>
      <c r="P311" s="1625"/>
      <c r="AH311" s="1632">
        <v>0</v>
      </c>
    </row>
    <row s="1636" customFormat="1" customHeight="1" ht="18.75" hidden="1">
      <c r="A312" s="1781" t="s">
        <v>248</v>
      </c>
      <c r="B312" s="1781" t="s">
        <v>249</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304</v>
      </c>
      <c r="M312" s="342"/>
      <c r="N312" s="335"/>
      <c r="O312" s="1625"/>
      <c r="P312" s="1625"/>
      <c r="AH312" s="1632">
        <v>0</v>
      </c>
    </row>
    <row s="1636" customFormat="1" customHeight="1" ht="18.75" hidden="1">
      <c r="A313" s="1781"/>
      <c r="B313" s="1781"/>
      <c r="C313" s="370" t="s">
        <v>1145</v>
      </c>
      <c r="D313" s="2463"/>
      <c r="E313" s="2205"/>
      <c r="F313" s="2384"/>
      <c r="G313" s="2428"/>
      <c r="H313" s="1501"/>
      <c r="I313" s="652" t="s">
        <v>1144</v>
      </c>
      <c r="J313" s="572"/>
      <c r="K313" s="1501"/>
      <c r="L313" s="215"/>
      <c r="M313" s="342"/>
      <c r="N313" s="335"/>
      <c r="O313" s="1625"/>
      <c r="P313" s="1625"/>
      <c r="AH313" s="1632">
        <v>0</v>
      </c>
    </row>
    <row s="1636" customFormat="1" customHeight="1" ht="0.75" hidden="1">
      <c r="A314" s="1781"/>
      <c r="B314" s="1781"/>
      <c r="C314" s="370" t="s">
        <v>1152</v>
      </c>
      <c r="D314" s="2463"/>
      <c r="E314" s="2205"/>
      <c r="F314" s="2384"/>
      <c r="G314" s="401"/>
      <c r="H314" s="1501"/>
      <c r="I314" s="652"/>
      <c r="J314" s="572"/>
      <c r="K314" s="1501"/>
      <c r="L314" s="215"/>
      <c r="M314" s="342"/>
      <c r="N314" s="335"/>
      <c r="O314" s="1625"/>
      <c r="P314" s="1625"/>
      <c r="AH314" s="1632">
        <v>0</v>
      </c>
    </row>
    <row s="1636" customFormat="1" customHeight="1" ht="18.75" hidden="1">
      <c r="A315" s="1781" t="s">
        <v>253</v>
      </c>
      <c r="B315" s="1781" t="s">
        <v>254</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304</v>
      </c>
      <c r="M315" s="342"/>
      <c r="N315" s="335"/>
      <c r="O315" s="1625"/>
      <c r="P315" s="1625"/>
      <c r="AH315" s="1632">
        <v>0</v>
      </c>
    </row>
    <row s="1636" customFormat="1" customHeight="1" ht="18.75" hidden="1">
      <c r="A316" s="1781"/>
      <c r="B316" s="1781"/>
      <c r="C316" s="370" t="s">
        <v>1145</v>
      </c>
      <c r="D316" s="2463"/>
      <c r="E316" s="2205"/>
      <c r="F316" s="2384"/>
      <c r="G316" s="2428"/>
      <c r="H316" s="1501"/>
      <c r="I316" s="652" t="s">
        <v>1144</v>
      </c>
      <c r="J316" s="572"/>
      <c r="K316" s="1501"/>
      <c r="L316" s="215"/>
      <c r="M316" s="342"/>
      <c r="N316" s="335"/>
      <c r="O316" s="1625"/>
      <c r="P316" s="1625"/>
      <c r="AH316" s="1632">
        <v>0</v>
      </c>
    </row>
    <row s="1636" customFormat="1" customHeight="1" ht="0.75" hidden="1">
      <c r="A317" s="1781"/>
      <c r="B317" s="1781"/>
      <c r="C317" s="370" t="s">
        <v>1152</v>
      </c>
      <c r="D317" s="2463"/>
      <c r="E317" s="2205"/>
      <c r="F317" s="2384"/>
      <c r="G317" s="401"/>
      <c r="H317" s="1501"/>
      <c r="I317" s="652"/>
      <c r="J317" s="572"/>
      <c r="K317" s="1501"/>
      <c r="L317" s="215"/>
      <c r="M317" s="342"/>
      <c r="N317" s="335"/>
      <c r="O317" s="1625"/>
      <c r="P317" s="1625"/>
      <c r="AH317" s="1632">
        <v>0</v>
      </c>
    </row>
    <row s="1636" customFormat="1" customHeight="1" ht="18.75" hidden="1">
      <c r="A318" s="1781" t="s">
        <v>258</v>
      </c>
      <c r="B318" s="1781" t="s">
        <v>259</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304</v>
      </c>
      <c r="M318" s="342"/>
      <c r="N318" s="335"/>
      <c r="O318" s="1625"/>
      <c r="P318" s="1625"/>
      <c r="AH318" s="1632">
        <v>0</v>
      </c>
    </row>
    <row s="1636" customFormat="1" customHeight="1" ht="18.75" hidden="1">
      <c r="A319" s="1781"/>
      <c r="B319" s="1781"/>
      <c r="C319" s="370" t="s">
        <v>1145</v>
      </c>
      <c r="D319" s="2463"/>
      <c r="E319" s="2205"/>
      <c r="F319" s="2384"/>
      <c r="G319" s="2428"/>
      <c r="H319" s="1501"/>
      <c r="I319" s="652" t="s">
        <v>1144</v>
      </c>
      <c r="J319" s="572"/>
      <c r="K319" s="1501"/>
      <c r="L319" s="215"/>
      <c r="M319" s="342"/>
      <c r="N319" s="335"/>
      <c r="O319" s="1625"/>
      <c r="P319" s="1625"/>
      <c r="AH319" s="1632">
        <v>0</v>
      </c>
    </row>
    <row s="1636" customFormat="1" customHeight="1" ht="0.75" hidden="1">
      <c r="A320" s="1781"/>
      <c r="B320" s="1781"/>
      <c r="C320" s="370" t="s">
        <v>1152</v>
      </c>
      <c r="D320" s="2463"/>
      <c r="E320" s="2205"/>
      <c r="F320" s="2384"/>
      <c r="G320" s="401"/>
      <c r="H320" s="1501"/>
      <c r="I320" s="652"/>
      <c r="J320" s="572"/>
      <c r="K320" s="1501"/>
      <c r="L320" s="215"/>
      <c r="M320" s="342"/>
      <c r="N320" s="335"/>
      <c r="O320" s="1625"/>
      <c r="P320" s="1625"/>
      <c r="AH320" s="1632">
        <v>0</v>
      </c>
    </row>
    <row s="1636" customFormat="1" customHeight="1" ht="18.75" hidden="1">
      <c r="A321" s="1781" t="s">
        <v>263</v>
      </c>
      <c r="B321" s="1781" t="s">
        <v>264</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304</v>
      </c>
      <c r="M321" s="342"/>
      <c r="N321" s="335"/>
      <c r="O321" s="1625"/>
      <c r="P321" s="1625"/>
      <c r="AH321" s="1632">
        <v>0</v>
      </c>
    </row>
    <row s="1636" customFormat="1" customHeight="1" ht="18.75" hidden="1">
      <c r="A322" s="1781"/>
      <c r="B322" s="1781"/>
      <c r="C322" s="370" t="s">
        <v>1145</v>
      </c>
      <c r="D322" s="2463"/>
      <c r="E322" s="2205"/>
      <c r="F322" s="2384"/>
      <c r="G322" s="2428"/>
      <c r="H322" s="1501"/>
      <c r="I322" s="652" t="s">
        <v>1144</v>
      </c>
      <c r="J322" s="572"/>
      <c r="K322" s="1501"/>
      <c r="L322" s="215"/>
      <c r="M322" s="342"/>
      <c r="N322" s="335"/>
      <c r="O322" s="1625"/>
      <c r="P322" s="1625"/>
      <c r="AH322" s="1632">
        <v>0</v>
      </c>
    </row>
    <row s="1636" customFormat="1" customHeight="1" ht="0.75" hidden="1">
      <c r="A323" s="1781"/>
      <c r="B323" s="1781"/>
      <c r="C323" s="370" t="s">
        <v>1152</v>
      </c>
      <c r="D323" s="2463"/>
      <c r="E323" s="2205"/>
      <c r="F323" s="2384"/>
      <c r="G323" s="401"/>
      <c r="H323" s="1501"/>
      <c r="I323" s="652"/>
      <c r="J323" s="572"/>
      <c r="K323" s="1501"/>
      <c r="L323" s="215"/>
      <c r="M323" s="342"/>
      <c r="N323" s="335"/>
      <c r="O323" s="1625"/>
      <c r="P323" s="1625"/>
      <c r="AH323" s="1632">
        <v>0</v>
      </c>
    </row>
    <row s="1636" customFormat="1" customHeight="1" ht="18.75" hidden="1">
      <c r="A324" s="1781" t="s">
        <v>268</v>
      </c>
      <c r="B324" s="1781" t="s">
        <v>269</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304</v>
      </c>
      <c r="M324" s="342"/>
      <c r="N324" s="335"/>
      <c r="O324" s="1625"/>
      <c r="P324" s="1625"/>
      <c r="AH324" s="1632">
        <v>0</v>
      </c>
    </row>
    <row s="1636" customFormat="1" customHeight="1" ht="18.75" hidden="1">
      <c r="A325" s="1781"/>
      <c r="B325" s="1781"/>
      <c r="C325" s="370" t="s">
        <v>1145</v>
      </c>
      <c r="D325" s="2463"/>
      <c r="E325" s="2205"/>
      <c r="F325" s="2384"/>
      <c r="G325" s="2428"/>
      <c r="H325" s="1501"/>
      <c r="I325" s="652" t="s">
        <v>1144</v>
      </c>
      <c r="J325" s="572"/>
      <c r="K325" s="1501"/>
      <c r="L325" s="215"/>
      <c r="M325" s="342"/>
      <c r="N325" s="335"/>
      <c r="O325" s="1625"/>
      <c r="P325" s="1625"/>
      <c r="AH325" s="1632">
        <v>0</v>
      </c>
    </row>
    <row s="1636" customFormat="1" customHeight="1" ht="0.75" hidden="1">
      <c r="A326" s="1781"/>
      <c r="B326" s="1781"/>
      <c r="C326" s="370" t="s">
        <v>1152</v>
      </c>
      <c r="D326" s="2463"/>
      <c r="E326" s="2205"/>
      <c r="F326" s="2384"/>
      <c r="G326" s="401"/>
      <c r="H326" s="1501"/>
      <c r="I326" s="652"/>
      <c r="J326" s="572"/>
      <c r="K326" s="1501"/>
      <c r="L326" s="215"/>
      <c r="M326" s="342"/>
      <c r="N326" s="335"/>
      <c r="O326" s="1625"/>
      <c r="P326" s="1625"/>
      <c r="AH326" s="1632">
        <v>0</v>
      </c>
    </row>
    <row s="1636" customFormat="1" customHeight="1" ht="18.75" hidden="1">
      <c r="A327" s="1781" t="s">
        <v>273</v>
      </c>
      <c r="B327" s="1781" t="s">
        <v>274</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304</v>
      </c>
      <c r="M327" s="342"/>
      <c r="N327" s="335"/>
      <c r="O327" s="1625"/>
      <c r="P327" s="1625"/>
      <c r="AH327" s="1632">
        <v>0</v>
      </c>
    </row>
    <row s="1636" customFormat="1" customHeight="1" ht="18.75" hidden="1">
      <c r="A328" s="1781"/>
      <c r="B328" s="1781"/>
      <c r="C328" s="370" t="s">
        <v>1145</v>
      </c>
      <c r="D328" s="2463"/>
      <c r="E328" s="2205"/>
      <c r="F328" s="2384"/>
      <c r="G328" s="2428"/>
      <c r="H328" s="1501"/>
      <c r="I328" s="652" t="s">
        <v>1144</v>
      </c>
      <c r="J328" s="572"/>
      <c r="K328" s="1501"/>
      <c r="L328" s="215"/>
      <c r="M328" s="342"/>
      <c r="N328" s="335"/>
      <c r="O328" s="1625"/>
      <c r="P328" s="1625"/>
      <c r="AH328" s="1632">
        <v>0</v>
      </c>
    </row>
    <row s="1636" customFormat="1" customHeight="1" ht="1.05">
      <c r="A329" s="1781"/>
      <c r="B329" s="1781"/>
      <c r="C329" s="370" t="s">
        <v>1152</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6FC39C-2EF1-3DB1-BB89-0.CE78124D}"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687</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Троицкая ГРЭС филиал ПАО "ОГК-2"</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298</v>
      </c>
      <c r="E8" s="2210"/>
      <c r="F8" s="2210"/>
      <c r="G8" s="2210"/>
      <c r="H8" s="2390" t="s">
        <v>299</v>
      </c>
      <c r="R8" s="375">
        <v>14</v>
      </c>
    </row>
    <row customHeight="1" ht="24">
      <c r="C9" s="377"/>
      <c r="D9" s="387" t="s">
        <v>87</v>
      </c>
      <c r="E9" s="109" t="s">
        <v>300</v>
      </c>
      <c r="F9" s="109" t="s">
        <v>301</v>
      </c>
      <c r="G9" s="109" t="s">
        <v>388</v>
      </c>
      <c r="H9" s="2390"/>
      <c r="R9" s="375">
        <v>23</v>
      </c>
    </row>
    <row customHeight="1" ht="14.699999999999998">
      <c r="A10" s="344"/>
      <c r="C10" s="377"/>
      <c r="D10" s="148" t="s">
        <v>108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8"/>
      <c r="G10" s="214"/>
      <c r="H10" s="2170" t="s">
        <v>1153</v>
      </c>
      <c r="R10" s="375">
        <v>14</v>
      </c>
    </row>
    <row customHeight="1" ht="14.699999999999998">
      <c r="A11" s="344"/>
      <c r="C11" s="377"/>
      <c r="D11" s="148" t="s">
        <v>109</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8"/>
      <c r="G11" s="214"/>
      <c r="H11" s="2171"/>
      <c r="R11" s="375">
        <v>14</v>
      </c>
    </row>
    <row customHeight="1" ht="14.699999999999998">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320</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6094DA-0009-24D4-E2BB-0.CD6B3C56}"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Троицкая ГРЭС филиал ПАО "ОГК-2"</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122</v>
      </c>
      <c r="F9" s="2104"/>
      <c r="G9" s="2128" t="s">
        <v>104</v>
      </c>
      <c r="H9" s="2128" t="s">
        <v>87</v>
      </c>
      <c r="I9" s="2128"/>
      <c r="J9" s="2128" t="s">
        <v>123</v>
      </c>
      <c r="K9" s="2156" t="s">
        <v>124</v>
      </c>
      <c r="L9" s="2156"/>
      <c r="M9" s="2156"/>
      <c r="N9" s="2156"/>
      <c r="O9" s="2156" t="s">
        <v>125</v>
      </c>
      <c r="P9" s="2156"/>
      <c r="Q9" s="2156"/>
      <c r="R9" s="2156"/>
      <c r="S9" s="2156" t="s">
        <v>126</v>
      </c>
      <c r="T9" s="2156"/>
      <c r="U9" s="2156"/>
      <c r="V9" s="2156"/>
      <c r="W9" s="2128" t="s">
        <v>127</v>
      </c>
      <c r="AR9" s="105">
        <v>27</v>
      </c>
    </row>
    <row customHeight="1" ht="31.5">
      <c r="D10" s="2128"/>
      <c r="E10" s="1285" t="s">
        <v>88</v>
      </c>
      <c r="F10" s="1285" t="s">
        <v>128</v>
      </c>
      <c r="G10" s="2128"/>
      <c r="H10" s="2128"/>
      <c r="I10" s="2128"/>
      <c r="J10" s="2128"/>
      <c r="K10" s="111" t="s">
        <v>107</v>
      </c>
      <c r="L10" s="2128" t="s">
        <v>87</v>
      </c>
      <c r="M10" s="2128"/>
      <c r="N10" s="111" t="s">
        <v>129</v>
      </c>
      <c r="O10" s="111" t="s">
        <v>107</v>
      </c>
      <c r="P10" s="2128" t="s">
        <v>87</v>
      </c>
      <c r="Q10" s="2128"/>
      <c r="R10" s="111" t="s">
        <v>129</v>
      </c>
      <c r="S10" s="284" t="s">
        <v>107</v>
      </c>
      <c r="T10" s="2128" t="s">
        <v>87</v>
      </c>
      <c r="U10" s="2128"/>
      <c r="V10" s="284" t="s">
        <v>88</v>
      </c>
      <c r="W10" s="2128"/>
      <c r="Z10" s="1260" t="s">
        <v>130</v>
      </c>
      <c r="AA10" s="1260" t="s">
        <v>131</v>
      </c>
      <c r="AB10" s="1260" t="s">
        <v>132</v>
      </c>
      <c r="AC10" s="1260" t="s">
        <v>133</v>
      </c>
      <c r="AD10" s="1260" t="s">
        <v>134</v>
      </c>
      <c r="AE10" s="1260" t="s">
        <v>135</v>
      </c>
      <c r="AF10" s="1260" t="s">
        <v>136</v>
      </c>
      <c r="AG10" s="1260" t="s">
        <v>137</v>
      </c>
      <c r="AH10" s="1260" t="s">
        <v>138</v>
      </c>
      <c r="AI10" s="1260" t="s">
        <v>139</v>
      </c>
      <c r="AJ10" s="1260" t="s">
        <v>140</v>
      </c>
      <c r="AK10" s="1260" t="s">
        <v>141</v>
      </c>
      <c r="AL10" s="1260" t="s">
        <v>142</v>
      </c>
      <c r="AM10" s="1260" t="s">
        <v>143</v>
      </c>
      <c r="AN10" s="1260" t="s">
        <v>144</v>
      </c>
      <c r="AO10" s="1260" t="s">
        <v>145</v>
      </c>
      <c r="AP10" s="1260" t="s">
        <v>146</v>
      </c>
      <c r="AQ10" s="1260" t="s">
        <v>147</v>
      </c>
      <c r="AR10" s="105">
        <v>30</v>
      </c>
    </row>
    <row s="1625" customFormat="1" customHeight="1" ht="12" hidden="1">
      <c r="D11" s="1250" t="s">
        <v>108</v>
      </c>
      <c r="E11" s="1250" t="s">
        <v>109</v>
      </c>
      <c r="F11" s="1250"/>
      <c r="G11" s="1250" t="s">
        <v>89</v>
      </c>
      <c r="H11" s="2157" t="s">
        <v>110</v>
      </c>
      <c r="I11" s="2157"/>
      <c r="J11" s="1250" t="s">
        <v>91</v>
      </c>
      <c r="K11" s="1250" t="s">
        <v>92</v>
      </c>
      <c r="L11" s="2157" t="s">
        <v>111</v>
      </c>
      <c r="M11" s="2157"/>
      <c r="N11" s="1250" t="s">
        <v>148</v>
      </c>
      <c r="O11" s="1250" t="s">
        <v>149</v>
      </c>
      <c r="P11" s="2157" t="s">
        <v>150</v>
      </c>
      <c r="Q11" s="2157"/>
      <c r="R11" s="1250" t="s">
        <v>151</v>
      </c>
      <c r="S11" s="1250" t="s">
        <v>150</v>
      </c>
      <c r="T11" s="2157" t="s">
        <v>151</v>
      </c>
      <c r="U11" s="2157"/>
      <c r="V11" s="1250" t="s">
        <v>152</v>
      </c>
      <c r="W11" s="1250" t="s">
        <v>153</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154</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155</v>
      </c>
      <c r="AD13" s="1268" t="s">
        <v>156</v>
      </c>
      <c r="AE13" s="1268" t="s">
        <v>157</v>
      </c>
      <c r="AF13" s="1268" t="s">
        <v>158</v>
      </c>
      <c r="AG13" s="1268" t="s">
        <v>159</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160</v>
      </c>
      <c r="AD18" s="1268" t="s">
        <v>161</v>
      </c>
      <c r="AE18" s="1268" t="s">
        <v>162</v>
      </c>
      <c r="AF18" s="1268" t="s">
        <v>163</v>
      </c>
      <c r="AG18" s="1268" t="s">
        <v>164</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165</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160</v>
      </c>
      <c r="AD23" s="1268" t="s">
        <v>161</v>
      </c>
      <c r="AE23" s="1268" t="s">
        <v>162</v>
      </c>
      <c r="AF23" s="1268" t="s">
        <v>163</v>
      </c>
      <c r="AG23" s="1268" t="s">
        <v>164</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166</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167</v>
      </c>
      <c r="AD28" s="1268" t="s">
        <v>168</v>
      </c>
      <c r="AE28" s="1268" t="s">
        <v>169</v>
      </c>
      <c r="AF28" s="1268" t="s">
        <v>170</v>
      </c>
      <c r="AG28" s="1268" t="s">
        <v>171</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172</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173</v>
      </c>
      <c r="AD33" s="1268" t="s">
        <v>174</v>
      </c>
      <c r="AE33" s="1268" t="s">
        <v>175</v>
      </c>
      <c r="AF33" s="1268" t="s">
        <v>176</v>
      </c>
      <c r="AG33" s="1268" t="s">
        <v>177</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178</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179</v>
      </c>
      <c r="AD38" s="1268" t="s">
        <v>180</v>
      </c>
      <c r="AE38" s="1268" t="s">
        <v>181</v>
      </c>
      <c r="AF38" s="1268" t="s">
        <v>182</v>
      </c>
      <c r="AG38" s="1268" t="s">
        <v>183</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184</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185</v>
      </c>
      <c r="AD43" s="1268" t="s">
        <v>186</v>
      </c>
      <c r="AE43" s="1268" t="s">
        <v>187</v>
      </c>
      <c r="AF43" s="1268" t="s">
        <v>188</v>
      </c>
      <c r="AG43" s="1268" t="s">
        <v>189</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190</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191</v>
      </c>
      <c r="AD48" s="1268" t="s">
        <v>192</v>
      </c>
      <c r="AE48" s="1268" t="s">
        <v>193</v>
      </c>
      <c r="AF48" s="1268" t="s">
        <v>194</v>
      </c>
      <c r="AG48" s="1268" t="s">
        <v>195</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196</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197</v>
      </c>
      <c r="AD53" s="1268" t="s">
        <v>198</v>
      </c>
      <c r="AE53" s="1268" t="s">
        <v>199</v>
      </c>
      <c r="AF53" s="1268" t="s">
        <v>200</v>
      </c>
      <c r="AG53" s="1268" t="s">
        <v>201</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202</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203</v>
      </c>
      <c r="AD58" s="1268" t="s">
        <v>204</v>
      </c>
      <c r="AE58" s="1268" t="s">
        <v>205</v>
      </c>
      <c r="AF58" s="1268" t="s">
        <v>206</v>
      </c>
      <c r="AG58" s="1268" t="s">
        <v>207</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208</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209</v>
      </c>
      <c r="AD63" s="1268" t="s">
        <v>210</v>
      </c>
      <c r="AE63" s="1268" t="s">
        <v>211</v>
      </c>
      <c r="AF63" s="1268" t="s">
        <v>212</v>
      </c>
      <c r="AG63" s="1268" t="s">
        <v>213</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214</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215</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216</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217</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218</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219</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220</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221</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222</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223</v>
      </c>
      <c r="AD79" s="1268" t="s">
        <v>224</v>
      </c>
      <c r="AE79" s="1268" t="s">
        <v>225</v>
      </c>
      <c r="AF79" s="1268" t="s">
        <v>226</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227</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228</v>
      </c>
      <c r="AD84" s="1268" t="s">
        <v>229</v>
      </c>
      <c r="AE84" s="1268" t="s">
        <v>230</v>
      </c>
      <c r="AF84" s="1268" t="s">
        <v>231</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232</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233</v>
      </c>
      <c r="AD89" s="1268" t="s">
        <v>234</v>
      </c>
      <c r="AE89" s="1268" t="s">
        <v>235</v>
      </c>
      <c r="AF89" s="1268" t="s">
        <v>236</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237</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238</v>
      </c>
      <c r="AD94" s="1268" t="s">
        <v>239</v>
      </c>
      <c r="AE94" s="1268" t="s">
        <v>240</v>
      </c>
      <c r="AF94" s="1268" t="s">
        <v>241</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242</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243</v>
      </c>
      <c r="AD99" s="1268" t="s">
        <v>244</v>
      </c>
      <c r="AE99" s="1268" t="s">
        <v>245</v>
      </c>
      <c r="AF99" s="1268" t="s">
        <v>246</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247</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248</v>
      </c>
      <c r="AD105" s="1268" t="s">
        <v>249</v>
      </c>
      <c r="AE105" s="1268" t="s">
        <v>250</v>
      </c>
      <c r="AF105" s="1268" t="s">
        <v>251</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252</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253</v>
      </c>
      <c r="AD110" s="1268" t="s">
        <v>254</v>
      </c>
      <c r="AE110" s="1268" t="s">
        <v>255</v>
      </c>
      <c r="AF110" s="1268" t="s">
        <v>256</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257</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258</v>
      </c>
      <c r="AD115" s="1268" t="s">
        <v>259</v>
      </c>
      <c r="AE115" s="1268" t="s">
        <v>260</v>
      </c>
      <c r="AF115" s="1268" t="s">
        <v>261</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262</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263</v>
      </c>
      <c r="AD121" s="1268" t="s">
        <v>264</v>
      </c>
      <c r="AE121" s="1268" t="s">
        <v>265</v>
      </c>
      <c r="AF121" s="1268" t="s">
        <v>266</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267</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268</v>
      </c>
      <c r="AD126" s="1268" t="s">
        <v>269</v>
      </c>
      <c r="AE126" s="1268" t="s">
        <v>270</v>
      </c>
      <c r="AF126" s="1268" t="s">
        <v>271</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272</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273</v>
      </c>
      <c r="AD131" s="1268" t="s">
        <v>274</v>
      </c>
      <c r="AE131" s="1268" t="s">
        <v>275</v>
      </c>
      <c r="AF131" s="1268" t="s">
        <v>276</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784F73-B68C-2636-31FC-0.5A9B0E9C}"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1154</v>
      </c>
      <c r="E5" s="2238"/>
      <c r="F5" s="2238"/>
      <c r="G5" s="2238"/>
      <c r="H5" s="2238"/>
      <c r="I5" s="2238"/>
      <c r="J5" s="2238"/>
      <c r="V5" s="506">
        <v>63</v>
      </c>
    </row>
    <row customHeight="1" ht="15.75">
      <c r="C6" s="177"/>
      <c r="D6" s="2177" t="str">
        <f>IF(org=0,"Не определено",org)</f>
        <v>Троицкая ГРЭС филиал ПАО "ОГК-2"</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116</v>
      </c>
      <c r="J8" s="753"/>
      <c r="K8" s="418"/>
      <c r="U8" s="676"/>
      <c r="V8" s="759">
        <v>1</v>
      </c>
    </row>
    <row customHeight="1" ht="15.75">
      <c r="C9" s="177"/>
      <c r="D9" s="712"/>
      <c r="E9" s="2368" t="s">
        <v>104</v>
      </c>
      <c r="F9" s="2369"/>
      <c r="G9" s="2396" t="str">
        <f>IF(G8="","",INDEX(DIFFERENTIATION_UNMERGE_VD,MATCH(G8,DIFFERENTIATION_ID_DIFF,0)))</f>
        <v/>
      </c>
      <c r="H9" s="2397"/>
      <c r="I9" s="2396" t="str">
        <f>IF(I8="","",INDEX(DIFFERENTIATION_UNMERGE_VD,MATCH(I8,DIFFERENTIATION_ID_DIFF,0)))</f>
        <v>Холодное водоснабжение. Питьевая вода</v>
      </c>
      <c r="J9" s="2397"/>
      <c r="K9" s="2176" t="s">
        <v>299</v>
      </c>
      <c r="V9" s="506">
        <v>15</v>
      </c>
    </row>
    <row s="1636" customFormat="1" customHeight="1" ht="15.75">
      <c r="A10" s="760"/>
      <c r="C10" s="177"/>
      <c r="D10" s="712"/>
      <c r="E10" s="2368" t="s">
        <v>562</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563</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298</v>
      </c>
      <c r="E12" s="2371"/>
      <c r="F12" s="2371"/>
      <c r="G12" s="888"/>
      <c r="H12" s="888"/>
      <c r="I12" s="888"/>
      <c r="J12" s="888"/>
      <c r="K12" s="2200"/>
      <c r="U12" s="676"/>
      <c r="V12" s="759">
        <v>15</v>
      </c>
    </row>
    <row customHeight="1" ht="35.699999999999996">
      <c r="C13" s="177"/>
      <c r="D13" s="806" t="s">
        <v>87</v>
      </c>
      <c r="E13" s="808" t="s">
        <v>300</v>
      </c>
      <c r="F13" s="808" t="s">
        <v>564</v>
      </c>
      <c r="G13" s="809" t="s">
        <v>301</v>
      </c>
      <c r="H13" s="808" t="s">
        <v>388</v>
      </c>
      <c r="I13" s="809" t="s">
        <v>301</v>
      </c>
      <c r="J13" s="808" t="s">
        <v>388</v>
      </c>
      <c r="K13" s="2233"/>
      <c r="V13" s="506">
        <v>34</v>
      </c>
    </row>
    <row customHeight="1" ht="15" hidden="1">
      <c r="C14" s="177"/>
      <c r="D14" s="594" t="s">
        <v>108</v>
      </c>
      <c r="E14" s="594" t="s">
        <v>109</v>
      </c>
      <c r="F14" s="594" t="s">
        <v>89</v>
      </c>
      <c r="G14" s="660" t="str">
        <f>G1&amp;".1"</f>
        <v>4.1</v>
      </c>
      <c r="H14" s="660"/>
      <c r="I14" s="660" t="str">
        <f>I1&amp;".1"</f>
        <v>4.1</v>
      </c>
      <c r="J14" s="660"/>
      <c r="K14" s="290"/>
      <c r="V14" s="506">
        <v>0</v>
      </c>
    </row>
    <row customHeight="1" ht="22.5" hidden="1">
      <c r="A15" s="506"/>
      <c r="C15" s="527"/>
      <c r="D15" s="522">
        <v>1</v>
      </c>
      <c r="E15" s="678" t="s">
        <v>807</v>
      </c>
      <c r="F15" s="522" t="s">
        <v>808</v>
      </c>
      <c r="G15" s="679"/>
      <c r="H15" s="679"/>
      <c r="I15" s="679"/>
      <c r="J15" s="679"/>
      <c r="K15" s="290" t="s">
        <v>809</v>
      </c>
      <c r="V15" s="506">
        <v>0</v>
      </c>
    </row>
    <row customHeight="1" ht="22.5" hidden="1">
      <c r="A16" s="506"/>
      <c r="C16" s="527"/>
      <c r="D16" s="522">
        <v>2</v>
      </c>
      <c r="E16" s="280" t="s">
        <v>810</v>
      </c>
      <c r="F16" s="522" t="s">
        <v>811</v>
      </c>
      <c r="G16" s="679"/>
      <c r="H16" s="679"/>
      <c r="I16" s="679"/>
      <c r="J16" s="679"/>
      <c r="K16" s="290" t="s">
        <v>812</v>
      </c>
      <c r="V16" s="506">
        <v>0</v>
      </c>
    </row>
    <row customHeight="1" ht="123.75" hidden="1">
      <c r="A17" s="506"/>
      <c r="C17" s="527"/>
      <c r="D17" s="522">
        <v>3</v>
      </c>
      <c r="E17" s="280" t="s">
        <v>1155</v>
      </c>
      <c r="F17" s="522" t="s">
        <v>304</v>
      </c>
      <c r="G17" s="679"/>
      <c r="H17" s="679"/>
      <c r="I17" s="679"/>
      <c r="J17" s="679"/>
      <c r="K17" s="290" t="s">
        <v>1156</v>
      </c>
      <c r="V17" s="506">
        <v>0</v>
      </c>
    </row>
    <row customHeight="1" ht="48.29999999999999">
      <c r="A18" s="506"/>
      <c r="C18" s="527"/>
      <c r="D18" s="522">
        <v>3</v>
      </c>
      <c r="E18" s="280" t="s">
        <v>813</v>
      </c>
      <c r="F18" s="522" t="s">
        <v>304</v>
      </c>
      <c r="G18" s="810" t="s">
        <v>304</v>
      </c>
      <c r="H18" s="811" t="s">
        <v>304</v>
      </c>
      <c r="I18" s="522" t="s">
        <v>304</v>
      </c>
      <c r="J18" s="579" t="s">
        <v>304</v>
      </c>
      <c r="K18" s="290" t="s">
        <v>1157</v>
      </c>
      <c r="V18" s="506">
        <v>46</v>
      </c>
    </row>
    <row customHeight="1" ht="35.699999999999996">
      <c r="A19" s="506"/>
      <c r="C19" s="527"/>
      <c r="D19" s="540" t="s">
        <v>322</v>
      </c>
      <c r="E19" s="560" t="s">
        <v>815</v>
      </c>
      <c r="F19" s="522" t="s">
        <v>816</v>
      </c>
      <c r="G19" s="818"/>
      <c r="H19" s="107"/>
      <c r="I19" s="818"/>
      <c r="J19" s="819"/>
      <c r="K19" s="680"/>
      <c r="V19" s="506">
        <v>34</v>
      </c>
    </row>
    <row customHeight="1" ht="35.699999999999996">
      <c r="A20" s="506"/>
      <c r="C20" s="527"/>
      <c r="D20" s="1891" t="s">
        <v>330</v>
      </c>
      <c r="E20" s="560" t="s">
        <v>817</v>
      </c>
      <c r="F20" s="522" t="s">
        <v>818</v>
      </c>
      <c r="G20" s="818"/>
      <c r="H20" s="107"/>
      <c r="I20" s="818"/>
      <c r="J20" s="107"/>
      <c r="K20" s="680"/>
      <c r="V20" s="506">
        <v>34</v>
      </c>
    </row>
    <row customHeight="1" ht="48.29999999999999">
      <c r="A21" s="506"/>
      <c r="C21" s="527"/>
      <c r="D21" s="1891" t="s">
        <v>332</v>
      </c>
      <c r="E21" s="560" t="s">
        <v>819</v>
      </c>
      <c r="F21" s="522" t="s">
        <v>569</v>
      </c>
      <c r="G21" s="681"/>
      <c r="H21" s="107"/>
      <c r="I21" s="681"/>
      <c r="J21" s="107"/>
      <c r="K21" s="680"/>
      <c r="V21" s="506">
        <v>46</v>
      </c>
    </row>
    <row customHeight="1" ht="67.5" hidden="1">
      <c r="A22" s="506"/>
      <c r="C22" s="527"/>
      <c r="D22" s="522">
        <v>5</v>
      </c>
      <c r="E22" s="280" t="s">
        <v>1158</v>
      </c>
      <c r="F22" s="522" t="s">
        <v>556</v>
      </c>
      <c r="G22" s="682"/>
      <c r="H22" s="683"/>
      <c r="I22" s="682"/>
      <c r="J22" s="683"/>
      <c r="K22" s="290" t="s">
        <v>1159</v>
      </c>
      <c r="V22" s="506">
        <v>0</v>
      </c>
    </row>
    <row customHeight="1" ht="33.75" hidden="1">
      <c r="C23" s="452"/>
      <c r="D23" s="522">
        <v>6</v>
      </c>
      <c r="E23" s="280" t="s">
        <v>1160</v>
      </c>
      <c r="F23" s="522" t="s">
        <v>1161</v>
      </c>
      <c r="G23" s="682"/>
      <c r="H23" s="682"/>
      <c r="I23" s="682"/>
      <c r="J23" s="682"/>
      <c r="K23" s="290" t="s">
        <v>1162</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03310F6-59AD-FC0D-1639-0.C705670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1163</v>
      </c>
      <c r="B1" s="1068" t="s">
        <v>1164</v>
      </c>
      <c r="C1" s="1068" t="s">
        <v>1165</v>
      </c>
      <c r="D1" s="1068" t="s">
        <v>1166</v>
      </c>
      <c r="E1" s="1068" t="s">
        <v>1167</v>
      </c>
      <c r="F1" s="1068" t="s">
        <v>1168</v>
      </c>
      <c r="G1" s="1068" t="s">
        <v>1169</v>
      </c>
      <c r="H1" s="1068" t="s">
        <v>1170</v>
      </c>
      <c r="I1" s="1068" t="s">
        <v>1171</v>
      </c>
      <c r="J1" s="1068" t="s">
        <v>1172</v>
      </c>
      <c r="K1" s="1068" t="s">
        <v>1173</v>
      </c>
      <c r="L1" s="1068" t="s">
        <v>1174</v>
      </c>
      <c r="M1" s="1068"/>
      <c r="N1" s="1068" t="s">
        <v>1175</v>
      </c>
      <c r="O1" s="1068" t="s">
        <v>1176</v>
      </c>
      <c r="P1" s="1068" t="s">
        <v>1177</v>
      </c>
      <c r="Q1" s="1068" t="s">
        <v>1178</v>
      </c>
      <c r="R1" s="1068" t="s">
        <v>1179</v>
      </c>
      <c r="S1" s="1068" t="s">
        <v>1180</v>
      </c>
      <c r="T1" s="1068" t="s">
        <v>1181</v>
      </c>
      <c r="U1" s="1068" t="s">
        <v>1182</v>
      </c>
      <c r="V1" s="1068"/>
      <c r="W1" s="798" t="s">
        <v>1183</v>
      </c>
      <c r="X1" s="1068" t="s">
        <v>1184</v>
      </c>
      <c r="Y1" s="1068" t="s">
        <v>1185</v>
      </c>
      <c r="Z1" s="1068"/>
      <c r="AA1" s="1068" t="s">
        <v>1186</v>
      </c>
      <c r="AB1" s="1068"/>
      <c r="AC1" s="1068" t="s">
        <v>1187</v>
      </c>
      <c r="AD1" s="1068"/>
      <c r="AF1" s="1068" t="s">
        <v>1188</v>
      </c>
      <c r="AH1" s="1068" t="s">
        <v>1189</v>
      </c>
      <c r="AI1" s="1068" t="s">
        <v>1190</v>
      </c>
      <c r="AK1" s="1068" t="s">
        <v>1191</v>
      </c>
      <c r="AM1" s="1068" t="s">
        <v>1192</v>
      </c>
      <c r="AP1" s="1068" t="s">
        <v>1193</v>
      </c>
      <c r="AQ1" s="1068" t="s">
        <v>1194</v>
      </c>
      <c r="AS1" s="1068" t="s">
        <v>1195</v>
      </c>
      <c r="AU1" s="1068" t="s">
        <v>1196</v>
      </c>
      <c r="AW1" s="1068" t="s">
        <v>1197</v>
      </c>
      <c r="AX1" s="1068" t="s">
        <v>1198</v>
      </c>
      <c r="AZ1" s="1153" t="s">
        <v>1199</v>
      </c>
      <c r="BB1" s="1068" t="s">
        <v>1200</v>
      </c>
      <c r="BC1" s="1068"/>
      <c r="BE1" s="1068" t="s">
        <v>1201</v>
      </c>
      <c r="BF1" s="1068" t="s">
        <v>1202</v>
      </c>
      <c r="BH1" s="1070" t="s">
        <v>806</v>
      </c>
      <c r="BI1" s="1071"/>
      <c r="BJ1" s="1072" t="s">
        <v>1203</v>
      </c>
      <c r="BK1" s="1071"/>
      <c r="BL1" s="1073" t="s">
        <v>905</v>
      </c>
      <c r="BM1" s="1071"/>
      <c r="BN1" s="1074" t="s">
        <v>1204</v>
      </c>
      <c r="BS1" s="1428"/>
    </row>
    <row customHeight="1" ht="11.25">
      <c r="A2" s="1075" t="s">
        <v>1205</v>
      </c>
      <c r="B2" s="1076">
        <v>2000</v>
      </c>
      <c r="C2" s="1076">
        <v>2022</v>
      </c>
      <c r="D2" s="1076" t="s">
        <v>65</v>
      </c>
      <c r="E2" s="1077" t="s">
        <v>1206</v>
      </c>
      <c r="F2" s="1077" t="s">
        <v>1207</v>
      </c>
      <c r="G2" s="1077" t="s">
        <v>1208</v>
      </c>
      <c r="H2" s="1078" t="s">
        <v>54</v>
      </c>
      <c r="I2" s="1077" t="s">
        <v>108</v>
      </c>
      <c r="J2" s="1077" t="s">
        <v>1209</v>
      </c>
      <c r="K2" s="1079" t="s">
        <v>1210</v>
      </c>
      <c r="L2" s="1080"/>
      <c r="M2" s="1079">
        <v>1</v>
      </c>
      <c r="N2" s="1163" t="s">
        <v>1211</v>
      </c>
      <c r="O2" s="1078" t="s">
        <v>1212</v>
      </c>
      <c r="P2" s="1081" t="s">
        <v>38</v>
      </c>
      <c r="Q2" s="1082" t="s">
        <v>1213</v>
      </c>
      <c r="R2" s="144" t="s">
        <v>1214</v>
      </c>
      <c r="S2" s="144" t="s">
        <v>1215</v>
      </c>
      <c r="T2" s="1083" t="s">
        <v>1216</v>
      </c>
      <c r="U2" s="1080" t="s">
        <v>1217</v>
      </c>
      <c r="V2" s="1084">
        <v>1</v>
      </c>
      <c r="W2" s="1085"/>
      <c r="X2" s="1085" t="s">
        <v>1218</v>
      </c>
      <c r="Y2" s="1076" t="s">
        <v>1219</v>
      </c>
      <c r="Z2" s="1086"/>
      <c r="AA2" s="1076" t="s">
        <v>1220</v>
      </c>
      <c r="AB2" s="1087" t="s">
        <v>1220</v>
      </c>
      <c r="AC2" s="1076" t="s">
        <v>1221</v>
      </c>
      <c r="AD2" s="1087" t="s">
        <v>1221</v>
      </c>
      <c r="AF2" s="1078" t="s">
        <v>1217</v>
      </c>
      <c r="AH2" s="1077" t="s">
        <v>1222</v>
      </c>
      <c r="AI2" s="1077" t="s">
        <v>1222</v>
      </c>
      <c r="AK2" s="1077" t="s">
        <v>1223</v>
      </c>
      <c r="AM2" s="1077" t="s">
        <v>1224</v>
      </c>
      <c r="AP2" s="1088" t="s">
        <v>1218</v>
      </c>
      <c r="AQ2" s="1089" t="s">
        <v>1218</v>
      </c>
      <c r="AS2" s="1076" t="s">
        <v>1225</v>
      </c>
      <c r="AU2" s="1121" t="s">
        <v>1226</v>
      </c>
      <c r="AW2" s="1121" t="s">
        <v>1227</v>
      </c>
      <c r="AX2" s="1121" t="s">
        <v>1227</v>
      </c>
      <c r="AZ2" s="1121" t="s">
        <v>1228</v>
      </c>
      <c r="BB2" s="1121" t="s">
        <v>1229</v>
      </c>
      <c r="BC2" s="1121" t="s">
        <v>1230</v>
      </c>
      <c r="BE2" s="1121">
        <v>2000</v>
      </c>
      <c r="BF2" s="1121" t="s">
        <v>1231</v>
      </c>
    </row>
    <row customHeight="1" ht="11.25">
      <c r="A3" s="1075" t="s">
        <v>1232</v>
      </c>
      <c r="B3" s="1076">
        <v>2001</v>
      </c>
      <c r="C3" s="1076">
        <v>2023</v>
      </c>
      <c r="D3" s="1076" t="s">
        <v>19</v>
      </c>
      <c r="E3" s="1077" t="s">
        <v>1233</v>
      </c>
      <c r="F3" s="1077" t="s">
        <v>35</v>
      </c>
      <c r="G3" s="1077" t="s">
        <v>1234</v>
      </c>
      <c r="H3" s="1078" t="s">
        <v>1235</v>
      </c>
      <c r="I3" s="1077" t="s">
        <v>109</v>
      </c>
      <c r="J3" s="1077" t="s">
        <v>554</v>
      </c>
      <c r="K3" s="1079" t="s">
        <v>1236</v>
      </c>
      <c r="L3" s="1080">
        <f>_xlfn.IFERROR(MATCH(K3,OFFER_METHOD,0),0)</f>
        <v>0</v>
      </c>
      <c r="M3" s="1079">
        <v>2</v>
      </c>
      <c r="N3" s="1163" t="s">
        <v>1237</v>
      </c>
      <c r="O3" s="1078" t="s">
        <v>1238</v>
      </c>
      <c r="P3" s="1081" t="s">
        <v>1239</v>
      </c>
      <c r="Q3" s="1082" t="s">
        <v>1240</v>
      </c>
      <c r="R3" s="144" t="s">
        <v>1241</v>
      </c>
      <c r="S3" s="144" t="s">
        <v>1242</v>
      </c>
      <c r="T3" s="1083" t="s">
        <v>1243</v>
      </c>
      <c r="U3" s="1080" t="s">
        <v>1244</v>
      </c>
      <c r="V3" s="1084">
        <v>2</v>
      </c>
      <c r="W3" s="1085"/>
      <c r="X3" s="1085" t="s">
        <v>1245</v>
      </c>
      <c r="Y3" s="1076" t="s">
        <v>1219</v>
      </c>
      <c r="Z3" s="1086"/>
      <c r="AA3" s="1076" t="s">
        <v>1246</v>
      </c>
      <c r="AB3" s="1087" t="s">
        <v>1246</v>
      </c>
      <c r="AC3" s="1076" t="s">
        <v>1247</v>
      </c>
      <c r="AD3" s="1087" t="s">
        <v>1247</v>
      </c>
      <c r="AF3" s="1078" t="s">
        <v>1244</v>
      </c>
      <c r="AH3" s="1077" t="s">
        <v>1248</v>
      </c>
      <c r="AI3" s="1077" t="s">
        <v>1249</v>
      </c>
      <c r="AK3" s="1077" t="s">
        <v>1250</v>
      </c>
      <c r="AM3" s="1077" t="s">
        <v>1251</v>
      </c>
      <c r="AP3" s="1088" t="s">
        <v>1252</v>
      </c>
      <c r="AQ3" s="1089" t="s">
        <v>1252</v>
      </c>
      <c r="AS3" s="1076" t="s">
        <v>1253</v>
      </c>
      <c r="AU3" s="1121" t="s">
        <v>1254</v>
      </c>
      <c r="AW3" s="1121" t="s">
        <v>1255</v>
      </c>
      <c r="AX3" s="1121" t="s">
        <v>1255</v>
      </c>
      <c r="AZ3" s="1121" t="s">
        <v>1256</v>
      </c>
      <c r="BB3" s="1121" t="s">
        <v>1257</v>
      </c>
      <c r="BC3" s="1121" t="s">
        <v>1230</v>
      </c>
      <c r="BE3" s="1121">
        <v>2001</v>
      </c>
      <c r="BF3" s="1121" t="s">
        <v>1258</v>
      </c>
      <c r="BH3" s="1068" t="s">
        <v>1259</v>
      </c>
      <c r="BJ3" s="1068" t="s">
        <v>1260</v>
      </c>
      <c r="BL3" s="1068" t="s">
        <v>1261</v>
      </c>
      <c r="BN3" s="1068" t="s">
        <v>1262</v>
      </c>
      <c r="BR3" s="1068" t="s">
        <v>1263</v>
      </c>
      <c r="BS3" s="1429"/>
      <c r="BT3" s="1071"/>
      <c r="BU3" s="1068" t="s">
        <v>1264</v>
      </c>
      <c r="BV3" s="1071"/>
      <c r="BW3" s="1691"/>
      <c r="BX3" s="1693" t="s">
        <v>1265</v>
      </c>
      <c r="CA3" s="1068" t="s">
        <v>1266</v>
      </c>
    </row>
    <row customHeight="1" ht="11.25">
      <c r="A4" s="1075" t="s">
        <v>1267</v>
      </c>
      <c r="B4" s="1076">
        <v>2002</v>
      </c>
      <c r="C4" s="1076">
        <v>2024</v>
      </c>
      <c r="E4" s="1077" t="s">
        <v>1268</v>
      </c>
      <c r="F4" s="1077" t="s">
        <v>1269</v>
      </c>
      <c r="H4" s="1078" t="s">
        <v>1270</v>
      </c>
      <c r="I4" s="1077" t="s">
        <v>89</v>
      </c>
      <c r="J4" s="1077" t="s">
        <v>1271</v>
      </c>
      <c r="K4" s="1079" t="s">
        <v>1272</v>
      </c>
      <c r="L4" s="1080">
        <f>_xlfn.IFERROR(MATCH(K4,OFFER_METHOD,0),0)</f>
        <v>0</v>
      </c>
      <c r="M4" s="1079">
        <v>3</v>
      </c>
      <c r="N4" s="1163" t="s">
        <v>1273</v>
      </c>
      <c r="O4" s="1077" t="s">
        <v>1274</v>
      </c>
      <c r="Q4" s="1082" t="s">
        <v>1275</v>
      </c>
      <c r="R4" s="144" t="s">
        <v>1276</v>
      </c>
      <c r="S4" s="144" t="s">
        <v>1277</v>
      </c>
      <c r="T4" s="1083" t="s">
        <v>1278</v>
      </c>
      <c r="U4" s="1080" t="s">
        <v>1279</v>
      </c>
      <c r="V4" s="1084">
        <v>3</v>
      </c>
      <c r="W4" s="1085"/>
      <c r="X4" s="1085" t="s">
        <v>1280</v>
      </c>
      <c r="Y4" s="1076" t="s">
        <v>1219</v>
      </c>
      <c r="Z4" s="1092"/>
      <c r="AC4" s="1076" t="s">
        <v>1281</v>
      </c>
      <c r="AD4" s="1087" t="s">
        <v>1281</v>
      </c>
      <c r="AF4" s="1078" t="s">
        <v>1279</v>
      </c>
      <c r="AH4" s="1078" t="s">
        <v>1282</v>
      </c>
      <c r="AK4" s="1077" t="s">
        <v>1283</v>
      </c>
      <c r="AM4" s="1077" t="s">
        <v>1284</v>
      </c>
      <c r="AP4" s="1088" t="s">
        <v>1245</v>
      </c>
      <c r="AQ4" s="1089" t="s">
        <v>1245</v>
      </c>
      <c r="AS4" s="1076" t="s">
        <v>1285</v>
      </c>
      <c r="AU4" s="1121" t="s">
        <v>1286</v>
      </c>
      <c r="AW4" s="1121" t="s">
        <v>1287</v>
      </c>
      <c r="AX4" s="1121" t="s">
        <v>1287</v>
      </c>
      <c r="AZ4" s="1121" t="s">
        <v>1288</v>
      </c>
      <c r="BB4" s="1121" t="s">
        <v>1289</v>
      </c>
      <c r="BC4" s="1121" t="s">
        <v>1290</v>
      </c>
      <c r="BE4" s="1121">
        <v>2002</v>
      </c>
      <c r="BF4" s="1121" t="s">
        <v>1291</v>
      </c>
      <c r="BH4" s="1069" t="s">
        <v>1292</v>
      </c>
      <c r="BJ4" s="1069" t="s">
        <v>1292</v>
      </c>
      <c r="BL4" s="1069" t="s">
        <v>1292</v>
      </c>
      <c r="BN4" s="1069" t="s">
        <v>1292</v>
      </c>
      <c r="BQ4" s="1433" t="s">
        <v>1293</v>
      </c>
      <c r="BR4" s="1160" t="s">
        <v>1294</v>
      </c>
      <c r="BS4" s="275"/>
      <c r="BT4" s="1433" t="s">
        <v>1295</v>
      </c>
      <c r="BU4" s="1160" t="s">
        <v>1296</v>
      </c>
      <c r="BV4" s="1071"/>
      <c r="BW4" s="1698" t="s">
        <v>1297</v>
      </c>
      <c r="BX4" s="1692" t="s">
        <v>1298</v>
      </c>
      <c r="BZ4" s="1433" t="s">
        <v>1299</v>
      </c>
      <c r="CA4" s="1160" t="s">
        <v>1300</v>
      </c>
    </row>
    <row customHeight="1" ht="11.25">
      <c r="A5" s="1075" t="s">
        <v>1301</v>
      </c>
      <c r="B5" s="1076">
        <v>2003</v>
      </c>
      <c r="C5" s="1076">
        <v>2025</v>
      </c>
      <c r="E5" s="1077" t="s">
        <v>1302</v>
      </c>
      <c r="F5" s="1077" t="s">
        <v>1303</v>
      </c>
      <c r="H5" s="1078" t="s">
        <v>1304</v>
      </c>
      <c r="I5" s="1077" t="s">
        <v>90</v>
      </c>
      <c r="K5" s="1079" t="s">
        <v>1305</v>
      </c>
      <c r="L5" s="1080">
        <f>_xlfn.IFERROR(MATCH(K5,OFFER_METHOD,0),0)</f>
        <v>0</v>
      </c>
      <c r="M5" s="1079">
        <v>4</v>
      </c>
      <c r="N5" s="1093" t="s">
        <v>1306</v>
      </c>
      <c r="O5" s="1077" t="s">
        <v>1307</v>
      </c>
      <c r="Q5" s="1082" t="s">
        <v>1308</v>
      </c>
      <c r="R5" s="144" t="s">
        <v>1309</v>
      </c>
      <c r="T5" s="1078" t="s">
        <v>1310</v>
      </c>
      <c r="U5" s="1080" t="s">
        <v>1311</v>
      </c>
      <c r="V5" s="1084">
        <v>4</v>
      </c>
      <c r="W5" s="1085"/>
      <c r="X5" s="1085" t="s">
        <v>166</v>
      </c>
      <c r="Y5" s="1076" t="s">
        <v>1312</v>
      </c>
      <c r="Z5" s="1092">
        <v>1</v>
      </c>
      <c r="AF5" s="1078" t="s">
        <v>1313</v>
      </c>
      <c r="AH5" s="1077" t="s">
        <v>1314</v>
      </c>
      <c r="AK5" s="1077" t="s">
        <v>1315</v>
      </c>
      <c r="AM5" s="1077" t="s">
        <v>1316</v>
      </c>
      <c r="AP5" s="1088" t="s">
        <v>166</v>
      </c>
      <c r="AQ5" s="1089" t="s">
        <v>166</v>
      </c>
      <c r="AU5" s="1121" t="s">
        <v>1317</v>
      </c>
      <c r="AW5" s="1121" t="s">
        <v>1318</v>
      </c>
      <c r="AX5" s="1121" t="s">
        <v>1318</v>
      </c>
      <c r="AZ5" s="1121" t="s">
        <v>1319</v>
      </c>
      <c r="BB5" s="1121" t="s">
        <v>1320</v>
      </c>
      <c r="BC5" s="1121" t="s">
        <v>1321</v>
      </c>
      <c r="BE5" s="1121">
        <v>2003</v>
      </c>
      <c r="BF5" s="1121" t="s">
        <v>1322</v>
      </c>
      <c r="BH5" s="1069" t="s">
        <v>1323</v>
      </c>
      <c r="BJ5" s="1069" t="s">
        <v>1323</v>
      </c>
      <c r="BL5" s="1069" t="s">
        <v>1323</v>
      </c>
      <c r="BN5" s="1069" t="s">
        <v>1324</v>
      </c>
      <c r="BQ5" s="1282">
        <v>4213775</v>
      </c>
      <c r="BR5" s="1069" t="s">
        <v>1218</v>
      </c>
      <c r="BS5" s="1430"/>
      <c r="BT5" s="1282">
        <v>64236871</v>
      </c>
      <c r="BU5" s="1069" t="s">
        <v>227</v>
      </c>
      <c r="BV5" s="1071"/>
      <c r="BW5" s="1696">
        <v>4213767</v>
      </c>
      <c r="BX5" s="1694" t="s">
        <v>1325</v>
      </c>
      <c r="BZ5" s="1282">
        <v>64237509</v>
      </c>
      <c r="CA5" s="1296" t="s">
        <v>1326</v>
      </c>
    </row>
    <row customHeight="1" ht="11.25">
      <c r="A6" s="1075" t="s">
        <v>1327</v>
      </c>
      <c r="B6" s="1076">
        <v>2004</v>
      </c>
      <c r="C6" s="1076">
        <v>2026</v>
      </c>
      <c r="E6" s="1077" t="s">
        <v>1328</v>
      </c>
      <c r="F6" s="1094"/>
      <c r="H6" s="1078" t="s">
        <v>1329</v>
      </c>
      <c r="I6" s="1077" t="s">
        <v>110</v>
      </c>
      <c r="J6" s="1068" t="s">
        <v>1330</v>
      </c>
      <c r="L6" s="1080">
        <f>SUM(kind_of_control_method_filter)</f>
        <v>0</v>
      </c>
      <c r="N6" s="1093" t="s">
        <v>1331</v>
      </c>
      <c r="O6" s="1077" t="s">
        <v>1332</v>
      </c>
      <c r="R6" s="144" t="s">
        <v>1213</v>
      </c>
      <c r="T6" s="1078" t="s">
        <v>1333</v>
      </c>
      <c r="U6" s="1080" t="s">
        <v>1313</v>
      </c>
      <c r="V6" s="1084">
        <v>5</v>
      </c>
      <c r="W6" s="1085"/>
      <c r="X6" s="1076" t="s">
        <v>172</v>
      </c>
      <c r="Y6" s="1076" t="s">
        <v>1334</v>
      </c>
      <c r="Z6" s="1092"/>
      <c r="AA6" s="1095"/>
      <c r="AH6" s="1077" t="s">
        <v>1335</v>
      </c>
      <c r="AK6" s="1077" t="s">
        <v>1336</v>
      </c>
      <c r="AM6" s="1077" t="s">
        <v>1337</v>
      </c>
      <c r="AP6" s="1088" t="s">
        <v>172</v>
      </c>
      <c r="AQ6" s="1089" t="s">
        <v>172</v>
      </c>
      <c r="AU6" s="1121" t="s">
        <v>1338</v>
      </c>
      <c r="AW6" s="1121" t="s">
        <v>1339</v>
      </c>
      <c r="AX6" s="1121" t="s">
        <v>1339</v>
      </c>
      <c r="BB6" s="1121" t="s">
        <v>1340</v>
      </c>
      <c r="BC6" s="1121" t="s">
        <v>1321</v>
      </c>
      <c r="BE6" s="1121">
        <v>2004</v>
      </c>
      <c r="BF6" s="1121" t="s">
        <v>1341</v>
      </c>
      <c r="BH6" s="1069" t="s">
        <v>1342</v>
      </c>
      <c r="BJ6" s="1069" t="s">
        <v>1343</v>
      </c>
      <c r="BL6" s="1069" t="s">
        <v>1343</v>
      </c>
      <c r="BN6" s="1069" t="s">
        <v>1344</v>
      </c>
      <c r="BQ6" s="1282">
        <v>4213784</v>
      </c>
      <c r="BR6" s="1296" t="s">
        <v>1252</v>
      </c>
      <c r="BS6" s="1431"/>
      <c r="BT6" s="1282">
        <v>64236872</v>
      </c>
      <c r="BU6" s="1069" t="s">
        <v>232</v>
      </c>
      <c r="BV6" s="1071"/>
      <c r="BW6" s="1696">
        <v>4213768</v>
      </c>
      <c r="BX6" s="1694" t="s">
        <v>252</v>
      </c>
      <c r="BZ6" s="1282">
        <v>64237510</v>
      </c>
      <c r="CA6" s="1069" t="s">
        <v>1345</v>
      </c>
    </row>
    <row customHeight="1" ht="11.25">
      <c r="A7" s="1075" t="s">
        <v>1346</v>
      </c>
      <c r="B7" s="1076">
        <v>2005</v>
      </c>
      <c r="E7" s="1077" t="s">
        <v>1347</v>
      </c>
      <c r="F7" s="1094"/>
      <c r="H7" s="1078" t="s">
        <v>1348</v>
      </c>
      <c r="I7" s="1077" t="s">
        <v>91</v>
      </c>
      <c r="J7" s="1077" t="s">
        <v>1349</v>
      </c>
      <c r="N7" s="1097" t="s">
        <v>1350</v>
      </c>
      <c r="O7" s="1077" t="s">
        <v>1351</v>
      </c>
      <c r="U7" s="1080" t="s">
        <v>19</v>
      </c>
      <c r="V7" s="371" t="s">
        <v>91</v>
      </c>
      <c r="W7" s="1085"/>
      <c r="X7" s="1076" t="s">
        <v>178</v>
      </c>
      <c r="Y7" s="1076" t="s">
        <v>1312</v>
      </c>
      <c r="Z7" s="1092"/>
      <c r="AA7" s="1095"/>
      <c r="AH7" s="1077" t="s">
        <v>1352</v>
      </c>
      <c r="AK7" s="1077" t="s">
        <v>1353</v>
      </c>
      <c r="AM7" s="1077" t="s">
        <v>1354</v>
      </c>
      <c r="AP7" s="1088" t="s">
        <v>178</v>
      </c>
      <c r="AQ7" s="1089" t="s">
        <v>178</v>
      </c>
      <c r="AU7" s="1121" t="s">
        <v>1355</v>
      </c>
      <c r="AW7" s="1121" t="s">
        <v>1356</v>
      </c>
      <c r="AX7" s="1121" t="s">
        <v>1356</v>
      </c>
      <c r="AZ7" s="1068" t="s">
        <v>1357</v>
      </c>
      <c r="BB7" s="1121" t="s">
        <v>1358</v>
      </c>
      <c r="BC7" s="1121" t="s">
        <v>1321</v>
      </c>
      <c r="BE7" s="1121">
        <v>2005</v>
      </c>
      <c r="BF7" s="1121" t="s">
        <v>1359</v>
      </c>
      <c r="BH7" s="1069" t="s">
        <v>1360</v>
      </c>
      <c r="BJ7" s="1069" t="s">
        <v>1342</v>
      </c>
      <c r="BL7" s="1069" t="s">
        <v>1342</v>
      </c>
      <c r="BN7" s="1069" t="s">
        <v>1361</v>
      </c>
      <c r="BQ7" s="1282">
        <v>4213781</v>
      </c>
      <c r="BR7" s="1069" t="s">
        <v>1245</v>
      </c>
      <c r="BS7" s="1430"/>
      <c r="BT7" s="1282">
        <v>64236873</v>
      </c>
      <c r="BU7" s="1069" t="s">
        <v>237</v>
      </c>
      <c r="BV7" s="1071"/>
      <c r="BW7" s="1696">
        <v>4213769</v>
      </c>
      <c r="BX7" s="1694" t="s">
        <v>1362</v>
      </c>
      <c r="BZ7" s="1282">
        <v>64237511</v>
      </c>
      <c r="CA7" s="1069" t="s">
        <v>267</v>
      </c>
    </row>
    <row customHeight="1" ht="11.25">
      <c r="A8" s="1075" t="s">
        <v>1363</v>
      </c>
      <c r="B8" s="1076">
        <v>2006</v>
      </c>
      <c r="E8" s="1077" t="s">
        <v>1364</v>
      </c>
      <c r="F8" s="1094"/>
      <c r="H8" s="1078" t="s">
        <v>1365</v>
      </c>
      <c r="I8" s="1077" t="s">
        <v>92</v>
      </c>
      <c r="J8" s="1077" t="s">
        <v>1366</v>
      </c>
      <c r="N8" s="1164" t="s">
        <v>1367</v>
      </c>
      <c r="O8" s="1077" t="s">
        <v>1368</v>
      </c>
      <c r="V8" s="371" t="s">
        <v>92</v>
      </c>
      <c r="W8" s="1085"/>
      <c r="X8" s="1076" t="s">
        <v>184</v>
      </c>
      <c r="Y8" s="1076" t="s">
        <v>1312</v>
      </c>
      <c r="Z8" s="1092"/>
      <c r="AA8" s="1095"/>
      <c r="AK8" s="1077" t="s">
        <v>1369</v>
      </c>
      <c r="AP8" s="1088" t="s">
        <v>184</v>
      </c>
      <c r="AQ8" s="1089" t="s">
        <v>184</v>
      </c>
      <c r="AU8" s="1121" t="s">
        <v>1370</v>
      </c>
      <c r="AW8" s="1121" t="s">
        <v>1371</v>
      </c>
      <c r="AX8" s="1121" t="s">
        <v>1371</v>
      </c>
      <c r="AZ8" s="1121" t="s">
        <v>1372</v>
      </c>
      <c r="BB8" s="1121" t="s">
        <v>1373</v>
      </c>
      <c r="BC8" s="1121" t="s">
        <v>1321</v>
      </c>
      <c r="BE8" s="1121">
        <v>2006</v>
      </c>
      <c r="BF8" s="1121" t="s">
        <v>1374</v>
      </c>
      <c r="BH8" s="1069" t="s">
        <v>1375</v>
      </c>
      <c r="BJ8" s="1069" t="s">
        <v>1376</v>
      </c>
      <c r="BL8" s="1069" t="s">
        <v>1376</v>
      </c>
      <c r="BN8" s="1069" t="s">
        <v>1377</v>
      </c>
      <c r="BQ8" s="1282">
        <v>4213776</v>
      </c>
      <c r="BR8" s="1069" t="s">
        <v>166</v>
      </c>
      <c r="BS8" s="1430"/>
      <c r="BT8" s="1282">
        <v>64236874</v>
      </c>
      <c r="BU8" s="1296" t="s">
        <v>1378</v>
      </c>
      <c r="BV8" s="1071"/>
      <c r="BW8" s="1696">
        <v>4213770</v>
      </c>
      <c r="BX8" s="1697" t="s">
        <v>1379</v>
      </c>
      <c r="BZ8" s="1282">
        <v>64237512</v>
      </c>
      <c r="CA8" s="1069" t="s">
        <v>262</v>
      </c>
    </row>
    <row customHeight="1" ht="11.25">
      <c r="A9" s="1075" t="s">
        <v>1380</v>
      </c>
      <c r="B9" s="1076">
        <v>2007</v>
      </c>
      <c r="E9" s="1077" t="s">
        <v>1381</v>
      </c>
      <c r="F9" s="1094"/>
      <c r="G9" s="1068" t="s">
        <v>1382</v>
      </c>
      <c r="H9" s="1068" t="s">
        <v>1383</v>
      </c>
      <c r="I9" s="1077" t="s">
        <v>111</v>
      </c>
      <c r="O9" s="1077" t="s">
        <v>1384</v>
      </c>
      <c r="V9" s="371" t="s">
        <v>111</v>
      </c>
      <c r="W9" s="1085"/>
      <c r="X9" s="1076" t="s">
        <v>190</v>
      </c>
      <c r="Y9" s="1076" t="s">
        <v>1219</v>
      </c>
      <c r="Z9" s="1092">
        <v>1</v>
      </c>
      <c r="AA9" s="1095"/>
      <c r="AK9" s="1077" t="s">
        <v>1385</v>
      </c>
      <c r="AP9" s="1088" t="s">
        <v>1386</v>
      </c>
      <c r="AQ9" s="1089" t="s">
        <v>1386</v>
      </c>
      <c r="AW9" s="1121" t="s">
        <v>1387</v>
      </c>
      <c r="AX9" s="1121" t="s">
        <v>1387</v>
      </c>
      <c r="AZ9" s="1121" t="s">
        <v>1388</v>
      </c>
      <c r="BB9" s="1121" t="s">
        <v>1389</v>
      </c>
      <c r="BC9" s="1121" t="s">
        <v>1321</v>
      </c>
      <c r="BE9" s="1121">
        <v>2007</v>
      </c>
      <c r="BF9" s="1121" t="s">
        <v>1390</v>
      </c>
      <c r="BH9" s="1069" t="s">
        <v>1391</v>
      </c>
      <c r="BJ9" s="1069" t="s">
        <v>1392</v>
      </c>
      <c r="BL9" s="1069" t="s">
        <v>1392</v>
      </c>
      <c r="BN9" s="1069" t="s">
        <v>1393</v>
      </c>
      <c r="BQ9" s="1282">
        <v>4213777</v>
      </c>
      <c r="BR9" s="1069" t="s">
        <v>172</v>
      </c>
      <c r="BS9" s="1430"/>
      <c r="BT9" s="1282">
        <v>64236875</v>
      </c>
      <c r="BU9" s="1069" t="s">
        <v>242</v>
      </c>
      <c r="BV9" s="1071"/>
      <c r="BW9" s="1691"/>
      <c r="BX9" s="1691"/>
    </row>
    <row customHeight="1" ht="11.25">
      <c r="A10" s="1075" t="s">
        <v>1394</v>
      </c>
      <c r="B10" s="1076">
        <v>2008</v>
      </c>
      <c r="E10" s="1077" t="s">
        <v>1395</v>
      </c>
      <c r="F10" s="1094"/>
      <c r="G10" s="1077" t="s">
        <v>1396</v>
      </c>
      <c r="H10" s="1077" t="s">
        <v>1397</v>
      </c>
      <c r="I10" s="1077" t="s">
        <v>148</v>
      </c>
      <c r="J10" s="1068" t="s">
        <v>1398</v>
      </c>
      <c r="K10" s="1068" t="s">
        <v>1399</v>
      </c>
      <c r="O10" s="1077" t="s">
        <v>1400</v>
      </c>
      <c r="V10" s="372" t="s">
        <v>148</v>
      </c>
      <c r="W10" s="1098"/>
      <c r="X10" s="1098" t="s">
        <v>1401</v>
      </c>
      <c r="Y10" s="1099" t="s">
        <v>1402</v>
      </c>
      <c r="Z10" s="1092"/>
      <c r="AP10" s="1088" t="s">
        <v>1401</v>
      </c>
      <c r="AQ10" s="1089" t="s">
        <v>1401</v>
      </c>
      <c r="AW10" s="1121" t="s">
        <v>1403</v>
      </c>
      <c r="AX10" s="1121" t="s">
        <v>1403</v>
      </c>
      <c r="AZ10" s="1121" t="s">
        <v>1404</v>
      </c>
      <c r="BB10" s="1121" t="s">
        <v>1405</v>
      </c>
      <c r="BC10" s="1121" t="s">
        <v>1321</v>
      </c>
      <c r="BE10" s="1121">
        <v>2008</v>
      </c>
      <c r="BF10" s="1121" t="s">
        <v>1406</v>
      </c>
      <c r="BH10" s="1069" t="s">
        <v>1407</v>
      </c>
      <c r="BJ10" s="1069" t="s">
        <v>1408</v>
      </c>
      <c r="BL10" s="1069" t="s">
        <v>1408</v>
      </c>
      <c r="BN10" s="1069" t="s">
        <v>1409</v>
      </c>
      <c r="BQ10" s="1282">
        <v>4213778</v>
      </c>
      <c r="BR10" s="1069" t="s">
        <v>178</v>
      </c>
      <c r="BS10" s="1430"/>
      <c r="BT10" s="1282">
        <v>64236876</v>
      </c>
      <c r="BU10" s="1069" t="s">
        <v>222</v>
      </c>
      <c r="BV10" s="1071"/>
      <c r="BW10" s="1691"/>
      <c r="BX10" s="1691"/>
    </row>
    <row customHeight="1" ht="11.25">
      <c r="A11" s="1075" t="s">
        <v>1410</v>
      </c>
      <c r="B11" s="1076">
        <v>2009</v>
      </c>
      <c r="E11" s="1077" t="s">
        <v>1411</v>
      </c>
      <c r="F11" s="1094"/>
      <c r="G11" s="1077" t="s">
        <v>1412</v>
      </c>
      <c r="H11" s="1077" t="s">
        <v>1413</v>
      </c>
      <c r="I11" s="1077" t="s">
        <v>149</v>
      </c>
      <c r="J11" s="1078" t="s">
        <v>1414</v>
      </c>
      <c r="K11" s="1100" t="s">
        <v>1415</v>
      </c>
      <c r="O11" s="1078" t="s">
        <v>1416</v>
      </c>
      <c r="V11" s="371" t="s">
        <v>149</v>
      </c>
      <c r="W11" s="276"/>
      <c r="X11" s="1085" t="s">
        <v>1386</v>
      </c>
      <c r="Y11" s="1076" t="s">
        <v>1417</v>
      </c>
      <c r="Z11" s="1092"/>
      <c r="AP11" s="1088" t="s">
        <v>190</v>
      </c>
      <c r="AQ11" s="1090" t="s">
        <v>190</v>
      </c>
      <c r="AW11" s="1121" t="s">
        <v>1418</v>
      </c>
      <c r="AX11" s="1121" t="s">
        <v>1418</v>
      </c>
      <c r="AZ11" s="1121" t="s">
        <v>1419</v>
      </c>
      <c r="BB11" s="1121" t="s">
        <v>1420</v>
      </c>
      <c r="BC11" s="1121" t="s">
        <v>1321</v>
      </c>
      <c r="BE11" s="1121">
        <v>2009</v>
      </c>
      <c r="BF11" s="1121" t="s">
        <v>1421</v>
      </c>
      <c r="BH11" s="1069" t="s">
        <v>1422</v>
      </c>
      <c r="BJ11" s="1069" t="s">
        <v>1391</v>
      </c>
      <c r="BL11" s="1069" t="s">
        <v>1391</v>
      </c>
      <c r="BN11" s="1069" t="s">
        <v>1423</v>
      </c>
      <c r="BQ11" s="1282">
        <v>4213780</v>
      </c>
      <c r="BR11" s="1069" t="s">
        <v>184</v>
      </c>
      <c r="BS11" s="1430"/>
      <c r="BW11" s="1691"/>
      <c r="BX11" s="1691"/>
    </row>
    <row customHeight="1" ht="11.25">
      <c r="A12" s="1075" t="s">
        <v>1424</v>
      </c>
      <c r="B12" s="1076">
        <v>2010</v>
      </c>
      <c r="E12" s="1077" t="s">
        <v>1425</v>
      </c>
      <c r="F12" s="1094"/>
      <c r="G12" s="1077" t="s">
        <v>1413</v>
      </c>
      <c r="I12" s="1077" t="s">
        <v>150</v>
      </c>
      <c r="J12" s="1078" t="s">
        <v>1426</v>
      </c>
      <c r="K12" s="1100" t="s">
        <v>1427</v>
      </c>
      <c r="O12" s="1078" t="s">
        <v>1213</v>
      </c>
      <c r="V12" s="371" t="s">
        <v>150</v>
      </c>
      <c r="W12" s="1090"/>
      <c r="X12" s="1085" t="s">
        <v>1428</v>
      </c>
      <c r="Y12" s="1076" t="s">
        <v>1219</v>
      </c>
      <c r="AP12" s="1088"/>
      <c r="AW12" s="1121" t="s">
        <v>149</v>
      </c>
      <c r="AX12" s="1121" t="s">
        <v>149</v>
      </c>
      <c r="AZ12" s="1121" t="s">
        <v>1429</v>
      </c>
      <c r="BB12" s="1121" t="s">
        <v>1430</v>
      </c>
      <c r="BC12" s="1121" t="s">
        <v>1321</v>
      </c>
      <c r="BE12" s="1121">
        <v>2010</v>
      </c>
      <c r="BF12" s="1121" t="s">
        <v>1431</v>
      </c>
      <c r="BH12" s="1069" t="s">
        <v>1432</v>
      </c>
      <c r="BJ12" s="1069" t="s">
        <v>1433</v>
      </c>
      <c r="BL12" s="1069" t="s">
        <v>1433</v>
      </c>
      <c r="BN12" s="1069" t="s">
        <v>1434</v>
      </c>
      <c r="BQ12" s="1282">
        <v>4213779</v>
      </c>
      <c r="BR12" s="1069" t="s">
        <v>1386</v>
      </c>
      <c r="BS12" s="1430"/>
      <c r="BT12" s="1071"/>
      <c r="BU12" s="1071"/>
      <c r="BV12" s="1071"/>
      <c r="BW12" s="1691"/>
      <c r="BX12" s="1691"/>
    </row>
    <row customHeight="1" ht="11.25">
      <c r="A13" s="1075" t="s">
        <v>1435</v>
      </c>
      <c r="B13" s="1076">
        <v>2011</v>
      </c>
      <c r="E13" s="1077" t="s">
        <v>1436</v>
      </c>
      <c r="F13" s="1094"/>
      <c r="I13" s="1077" t="s">
        <v>151</v>
      </c>
      <c r="K13" s="1100" t="s">
        <v>1385</v>
      </c>
      <c r="V13" s="371" t="s">
        <v>151</v>
      </c>
      <c r="W13" s="1090"/>
      <c r="X13" s="1090"/>
      <c r="Y13" s="1090"/>
      <c r="AW13" s="1121" t="s">
        <v>150</v>
      </c>
      <c r="AX13" s="1121" t="s">
        <v>150</v>
      </c>
      <c r="BB13" s="1121" t="s">
        <v>1437</v>
      </c>
      <c r="BC13" s="1121" t="s">
        <v>1438</v>
      </c>
      <c r="BE13" s="1121">
        <v>2011</v>
      </c>
      <c r="BF13" s="1121" t="s">
        <v>1439</v>
      </c>
      <c r="BH13" s="1069" t="s">
        <v>1440</v>
      </c>
      <c r="BJ13" s="1069" t="s">
        <v>1422</v>
      </c>
      <c r="BL13" s="1069" t="s">
        <v>1422</v>
      </c>
      <c r="BN13" s="1069" t="s">
        <v>1441</v>
      </c>
      <c r="BQ13" s="1282">
        <v>4213783</v>
      </c>
      <c r="BR13" s="1069" t="s">
        <v>1401</v>
      </c>
      <c r="BS13" s="1430"/>
      <c r="BT13" s="1071"/>
      <c r="BU13" s="1071"/>
      <c r="BV13" s="1071"/>
      <c r="BW13" s="1695"/>
      <c r="BX13" s="1691"/>
    </row>
    <row customHeight="1" ht="11.25">
      <c r="A14" s="1075" t="s">
        <v>1442</v>
      </c>
      <c r="B14" s="1076">
        <v>2012</v>
      </c>
      <c r="I14" s="1077" t="s">
        <v>152</v>
      </c>
      <c r="J14" s="1068" t="s">
        <v>1443</v>
      </c>
      <c r="N14" s="1068" t="s">
        <v>1444</v>
      </c>
      <c r="V14" s="1084">
        <v>13</v>
      </c>
      <c r="W14" s="1085"/>
      <c r="X14" s="1085" t="s">
        <v>1252</v>
      </c>
      <c r="Y14" s="1076" t="s">
        <v>1219</v>
      </c>
      <c r="AW14" s="1121" t="s">
        <v>151</v>
      </c>
      <c r="AX14" s="1121" t="s">
        <v>151</v>
      </c>
      <c r="AZ14" s="1068" t="s">
        <v>1445</v>
      </c>
      <c r="BB14" s="1121" t="s">
        <v>1446</v>
      </c>
      <c r="BC14" s="1121" t="s">
        <v>1438</v>
      </c>
      <c r="BE14" s="1121">
        <v>2012</v>
      </c>
      <c r="BH14" s="1069" t="s">
        <v>1361</v>
      </c>
      <c r="BJ14" s="1218" t="s">
        <v>1447</v>
      </c>
      <c r="BL14" s="1218" t="s">
        <v>1447</v>
      </c>
      <c r="BN14" s="1069" t="s">
        <v>1448</v>
      </c>
      <c r="BQ14" s="1282">
        <v>4213782</v>
      </c>
      <c r="BR14" s="1069" t="s">
        <v>190</v>
      </c>
      <c r="BS14" s="1430"/>
      <c r="BT14" s="1071"/>
      <c r="BU14" s="1071"/>
      <c r="BV14" s="1071"/>
      <c r="BW14" s="1695"/>
      <c r="BX14" s="1691"/>
    </row>
    <row customHeight="1" ht="19.5">
      <c r="A15" s="1075" t="s">
        <v>1449</v>
      </c>
      <c r="B15" s="1076">
        <v>2013</v>
      </c>
      <c r="E15" s="1699" t="s">
        <v>1450</v>
      </c>
      <c r="G15" s="1068" t="s">
        <v>1451</v>
      </c>
      <c r="H15" s="1068" t="s">
        <v>1452</v>
      </c>
      <c r="I15" s="1079" t="s">
        <v>153</v>
      </c>
      <c r="J15" s="1090" t="s">
        <v>581</v>
      </c>
      <c r="N15" s="1159" t="s">
        <v>1453</v>
      </c>
      <c r="X15" s="1088"/>
      <c r="AW15" s="1121" t="s">
        <v>152</v>
      </c>
      <c r="AX15" s="1121" t="s">
        <v>152</v>
      </c>
      <c r="AZ15" s="1121" t="s">
        <v>1372</v>
      </c>
      <c r="BB15" s="1121" t="s">
        <v>1454</v>
      </c>
      <c r="BC15" s="1121" t="s">
        <v>1438</v>
      </c>
      <c r="BE15" s="1121">
        <v>2013</v>
      </c>
      <c r="BH15" s="1069" t="s">
        <v>1377</v>
      </c>
      <c r="BJ15" s="1218" t="s">
        <v>1455</v>
      </c>
      <c r="BL15" s="1218" t="s">
        <v>1455</v>
      </c>
      <c r="BN15" s="1069" t="s">
        <v>1456</v>
      </c>
      <c r="BR15" s="1071"/>
      <c r="BS15" s="1432"/>
      <c r="BT15" s="1071"/>
      <c r="BU15" s="1071"/>
      <c r="BV15" s="1071"/>
      <c r="BW15" s="1695"/>
      <c r="BX15" s="1691"/>
    </row>
    <row customHeight="1" ht="21">
      <c r="A16" s="1871" t="s">
        <v>1457</v>
      </c>
      <c r="B16" s="1076">
        <v>2014</v>
      </c>
      <c r="E16" s="1700" t="s">
        <v>1458</v>
      </c>
      <c r="G16" s="1077" t="s">
        <v>1459</v>
      </c>
      <c r="H16" s="1077" t="s">
        <v>1460</v>
      </c>
      <c r="I16" s="1079" t="s">
        <v>1461</v>
      </c>
      <c r="J16" s="1090" t="s">
        <v>554</v>
      </c>
      <c r="N16" s="1159" t="s">
        <v>1462</v>
      </c>
      <c r="AW16" s="1121" t="s">
        <v>153</v>
      </c>
      <c r="AX16" s="1121" t="s">
        <v>153</v>
      </c>
      <c r="AZ16" s="1121" t="s">
        <v>1388</v>
      </c>
      <c r="BB16" s="1121" t="s">
        <v>1463</v>
      </c>
      <c r="BC16" s="1121" t="s">
        <v>1438</v>
      </c>
      <c r="BE16" s="1121">
        <v>2014</v>
      </c>
      <c r="BH16" s="1069" t="s">
        <v>1393</v>
      </c>
      <c r="BJ16" s="1218" t="s">
        <v>1464</v>
      </c>
      <c r="BL16" s="1218" t="s">
        <v>1464</v>
      </c>
      <c r="BN16" s="1069" t="s">
        <v>1465</v>
      </c>
      <c r="BR16" s="1071"/>
      <c r="BS16" s="1432"/>
      <c r="BT16" s="1071"/>
      <c r="BU16" s="1071"/>
      <c r="BV16" s="1071"/>
      <c r="BW16" s="1695"/>
      <c r="BX16" s="1691"/>
    </row>
    <row customHeight="1" ht="21">
      <c r="A17" s="1075" t="s">
        <v>1466</v>
      </c>
      <c r="B17" s="1076">
        <v>2015</v>
      </c>
      <c r="G17" s="1077" t="s">
        <v>1413</v>
      </c>
      <c r="H17" s="1077" t="s">
        <v>1413</v>
      </c>
      <c r="I17" s="1077" t="s">
        <v>1467</v>
      </c>
      <c r="N17" s="1159" t="s">
        <v>1468</v>
      </c>
      <c r="X17" s="1088"/>
      <c r="AW17" s="1121" t="s">
        <v>1461</v>
      </c>
      <c r="AX17" s="1121" t="s">
        <v>1461</v>
      </c>
      <c r="AZ17" s="1121" t="s">
        <v>1469</v>
      </c>
      <c r="BB17" s="1121" t="s">
        <v>1470</v>
      </c>
      <c r="BC17" s="1121" t="s">
        <v>1321</v>
      </c>
      <c r="BE17" s="1121">
        <v>2015</v>
      </c>
      <c r="BH17" s="1069" t="s">
        <v>1409</v>
      </c>
      <c r="BJ17" s="1218" t="s">
        <v>1471</v>
      </c>
      <c r="BL17" s="1218" t="s">
        <v>1471</v>
      </c>
      <c r="BN17" s="1069" t="s">
        <v>1472</v>
      </c>
      <c r="BR17" s="1068" t="s">
        <v>1263</v>
      </c>
      <c r="BS17" s="1429"/>
      <c r="BU17" s="1068" t="s">
        <v>1473</v>
      </c>
      <c r="BV17" s="1071"/>
      <c r="BW17" s="1691"/>
      <c r="BX17" s="1693" t="s">
        <v>1474</v>
      </c>
      <c r="CA17" s="1068" t="s">
        <v>1475</v>
      </c>
      <c r="CD17" s="1068" t="s">
        <v>1476</v>
      </c>
    </row>
    <row customHeight="1" ht="21">
      <c r="A18" s="1075" t="s">
        <v>1477</v>
      </c>
      <c r="B18" s="1076">
        <v>2016</v>
      </c>
      <c r="E18" s="2006" t="s">
        <v>1478</v>
      </c>
      <c r="I18" s="1077" t="s">
        <v>1479</v>
      </c>
      <c r="N18" s="1159" t="s">
        <v>1480</v>
      </c>
      <c r="X18" s="1088"/>
      <c r="AW18" s="1121" t="s">
        <v>1467</v>
      </c>
      <c r="AX18" s="1121" t="s">
        <v>1467</v>
      </c>
      <c r="BB18" s="1121" t="s">
        <v>1481</v>
      </c>
      <c r="BC18" s="1121" t="s">
        <v>1321</v>
      </c>
      <c r="BE18" s="1121">
        <v>2016</v>
      </c>
      <c r="BH18" s="1069" t="s">
        <v>1423</v>
      </c>
      <c r="BJ18" s="1218" t="s">
        <v>1482</v>
      </c>
      <c r="BL18" s="1218" t="s">
        <v>1482</v>
      </c>
      <c r="BN18" s="1069" t="s">
        <v>1483</v>
      </c>
      <c r="BQ18" s="1433" t="s">
        <v>1293</v>
      </c>
      <c r="BR18" s="1160" t="s">
        <v>1294</v>
      </c>
      <c r="BS18" s="275"/>
      <c r="BT18" s="1433" t="s">
        <v>1484</v>
      </c>
      <c r="BU18" s="1160" t="s">
        <v>1485</v>
      </c>
      <c r="BV18" s="1071"/>
      <c r="BW18" s="1698" t="s">
        <v>1486</v>
      </c>
      <c r="BX18" s="1692" t="s">
        <v>1487</v>
      </c>
      <c r="BZ18" s="1433" t="s">
        <v>1488</v>
      </c>
      <c r="CA18" s="1160" t="s">
        <v>1489</v>
      </c>
      <c r="CC18" s="1433" t="s">
        <v>1490</v>
      </c>
      <c r="CD18" s="1160" t="s">
        <v>1491</v>
      </c>
    </row>
    <row customHeight="1" ht="21">
      <c r="A19" s="1871" t="s">
        <v>1492</v>
      </c>
      <c r="B19" s="1076">
        <v>2017</v>
      </c>
      <c r="E19" s="1075" t="s">
        <v>165</v>
      </c>
      <c r="I19" s="1077" t="s">
        <v>1493</v>
      </c>
      <c r="N19" s="1159" t="s">
        <v>1494</v>
      </c>
      <c r="X19" s="1088"/>
      <c r="AW19" s="1121" t="s">
        <v>1479</v>
      </c>
      <c r="AX19" s="1121" t="s">
        <v>1479</v>
      </c>
      <c r="AZ19" s="1068" t="s">
        <v>1495</v>
      </c>
      <c r="BB19" s="1121" t="s">
        <v>1496</v>
      </c>
      <c r="BC19" s="1121" t="s">
        <v>1321</v>
      </c>
      <c r="BE19" s="1121">
        <v>2017</v>
      </c>
      <c r="BH19" s="1069" t="s">
        <v>1497</v>
      </c>
      <c r="BJ19" s="1218" t="s">
        <v>1498</v>
      </c>
      <c r="BL19" s="1218" t="s">
        <v>1498</v>
      </c>
      <c r="BQ19" s="1282">
        <v>4190064</v>
      </c>
      <c r="BR19" s="1069" t="s">
        <v>1499</v>
      </c>
      <c r="BS19" s="1430"/>
      <c r="BT19" s="1282">
        <v>4189671</v>
      </c>
      <c r="BU19" s="1069" t="s">
        <v>1500</v>
      </c>
      <c r="BV19" s="1071"/>
      <c r="BW19" s="1696">
        <v>4189706</v>
      </c>
      <c r="BX19" s="1694" t="s">
        <v>1501</v>
      </c>
      <c r="BZ19" s="1282">
        <v>4189714</v>
      </c>
      <c r="CA19" s="1069" t="s">
        <v>1502</v>
      </c>
      <c r="CC19" s="1282">
        <v>4189708</v>
      </c>
      <c r="CD19" s="1069" t="s">
        <v>1503</v>
      </c>
    </row>
    <row customHeight="1" ht="21">
      <c r="A20" s="1075" t="s">
        <v>1504</v>
      </c>
      <c r="B20" s="1076">
        <v>2018</v>
      </c>
      <c r="E20" s="1075" t="s">
        <v>1252</v>
      </c>
      <c r="I20" s="1077" t="s">
        <v>1505</v>
      </c>
      <c r="N20" s="1159" t="s">
        <v>1506</v>
      </c>
      <c r="AW20" s="1121" t="s">
        <v>1493</v>
      </c>
      <c r="AX20" s="1121" t="s">
        <v>1493</v>
      </c>
      <c r="AZ20" s="1121" t="s">
        <v>1507</v>
      </c>
      <c r="BB20" s="1121" t="s">
        <v>1508</v>
      </c>
      <c r="BC20" s="1121" t="s">
        <v>1438</v>
      </c>
      <c r="BE20" s="1121">
        <v>2018</v>
      </c>
      <c r="BH20" s="1069" t="s">
        <v>1434</v>
      </c>
      <c r="BJ20" s="1069" t="s">
        <v>1361</v>
      </c>
      <c r="BL20" s="1069" t="s">
        <v>1361</v>
      </c>
      <c r="BQ20" s="1282">
        <v>4190065</v>
      </c>
      <c r="BR20" s="1069" t="s">
        <v>1509</v>
      </c>
      <c r="BS20" s="1430"/>
      <c r="BT20" s="1282">
        <v>4189672</v>
      </c>
      <c r="BU20" s="1069" t="s">
        <v>1510</v>
      </c>
      <c r="BV20" s="1071"/>
      <c r="BW20" s="1696">
        <v>4189705</v>
      </c>
      <c r="BX20" s="1694" t="s">
        <v>1511</v>
      </c>
      <c r="BZ20" s="1282">
        <v>4189713</v>
      </c>
      <c r="CA20" s="1069" t="s">
        <v>1511</v>
      </c>
      <c r="CC20" s="1282">
        <v>4189709</v>
      </c>
      <c r="CD20" s="1069" t="s">
        <v>1512</v>
      </c>
    </row>
    <row customHeight="1" ht="21">
      <c r="A21" s="1075" t="s">
        <v>1513</v>
      </c>
      <c r="B21" s="1076">
        <v>2019</v>
      </c>
      <c r="I21" s="1077" t="s">
        <v>1514</v>
      </c>
      <c r="N21" s="1159" t="s">
        <v>1515</v>
      </c>
      <c r="AW21" s="1121" t="s">
        <v>1505</v>
      </c>
      <c r="AX21" s="1121" t="s">
        <v>1505</v>
      </c>
      <c r="AZ21" s="1121" t="s">
        <v>1516</v>
      </c>
      <c r="BB21" s="1121" t="s">
        <v>1517</v>
      </c>
      <c r="BC21" s="1121" t="s">
        <v>1321</v>
      </c>
      <c r="BE21" s="1121">
        <v>2019</v>
      </c>
      <c r="BH21" s="1069" t="s">
        <v>1441</v>
      </c>
      <c r="BJ21" s="1069" t="s">
        <v>1377</v>
      </c>
      <c r="BL21" s="1069" t="s">
        <v>1377</v>
      </c>
      <c r="BQ21" s="1282">
        <v>4190066</v>
      </c>
      <c r="BR21" s="1069" t="s">
        <v>1518</v>
      </c>
      <c r="BS21" s="1430"/>
      <c r="BT21" s="1282">
        <v>4189673</v>
      </c>
      <c r="BU21" s="1069" t="s">
        <v>1519</v>
      </c>
      <c r="BV21" s="1071"/>
      <c r="BW21" s="1696">
        <v>4189707</v>
      </c>
      <c r="BX21" s="1694" t="s">
        <v>1520</v>
      </c>
      <c r="BZ21" s="1282">
        <v>4189712</v>
      </c>
      <c r="CA21" s="1069" t="s">
        <v>1521</v>
      </c>
      <c r="CC21" s="1282">
        <v>4189710</v>
      </c>
      <c r="CD21" s="1069" t="s">
        <v>1522</v>
      </c>
    </row>
    <row customHeight="1" ht="21">
      <c r="A22" s="1075" t="s">
        <v>1523</v>
      </c>
      <c r="B22" s="1076">
        <v>2020</v>
      </c>
      <c r="N22" s="1159" t="s">
        <v>1524</v>
      </c>
      <c r="AW22" s="1121" t="s">
        <v>1514</v>
      </c>
      <c r="AX22" s="1121" t="s">
        <v>1514</v>
      </c>
      <c r="AZ22" s="1121" t="s">
        <v>1525</v>
      </c>
      <c r="BB22" s="1121" t="s">
        <v>1526</v>
      </c>
      <c r="BC22" s="1121" t="s">
        <v>1321</v>
      </c>
      <c r="BE22" s="1121">
        <v>2020</v>
      </c>
      <c r="BH22" s="1069" t="s">
        <v>1448</v>
      </c>
      <c r="BJ22" s="1069" t="s">
        <v>1393</v>
      </c>
      <c r="BL22" s="1069" t="s">
        <v>1393</v>
      </c>
      <c r="BQ22" s="1282">
        <v>4190067</v>
      </c>
      <c r="BR22" s="1069" t="s">
        <v>1527</v>
      </c>
      <c r="BS22" s="1430"/>
      <c r="BT22" s="1282">
        <v>4189674</v>
      </c>
      <c r="BU22" s="1069" t="s">
        <v>1528</v>
      </c>
      <c r="BV22" s="1071"/>
      <c r="BW22" s="1071"/>
      <c r="CC22" s="1282">
        <v>4189711</v>
      </c>
      <c r="CD22" s="1069" t="s">
        <v>291</v>
      </c>
    </row>
    <row customHeight="1" ht="21">
      <c r="A23" s="1075" t="s">
        <v>1529</v>
      </c>
      <c r="B23" s="1076">
        <v>2021</v>
      </c>
      <c r="AW23" s="1121" t="s">
        <v>1530</v>
      </c>
      <c r="AX23" s="1121" t="s">
        <v>1530</v>
      </c>
      <c r="AZ23" s="1121" t="s">
        <v>1531</v>
      </c>
      <c r="BB23" s="1121" t="s">
        <v>1532</v>
      </c>
      <c r="BC23" s="1121" t="s">
        <v>1230</v>
      </c>
      <c r="BE23" s="1121">
        <v>2021</v>
      </c>
      <c r="BH23" s="1069" t="s">
        <v>1456</v>
      </c>
      <c r="BJ23" s="1069" t="s">
        <v>1409</v>
      </c>
      <c r="BL23" s="1069" t="s">
        <v>1409</v>
      </c>
      <c r="BQ23" s="1282">
        <v>4190068</v>
      </c>
      <c r="BR23" s="1069" t="s">
        <v>1533</v>
      </c>
      <c r="BS23" s="1430"/>
      <c r="BT23" s="1282">
        <v>4189675</v>
      </c>
      <c r="BU23" s="1069" t="s">
        <v>1534</v>
      </c>
      <c r="BV23" s="1071"/>
      <c r="BW23" s="1071"/>
      <c r="CC23" s="1282">
        <v>5110778</v>
      </c>
      <c r="CD23" s="1069" t="s">
        <v>1535</v>
      </c>
    </row>
    <row customHeight="1" ht="21">
      <c r="A24" s="1075" t="s">
        <v>1536</v>
      </c>
      <c r="B24" s="1076">
        <v>2022</v>
      </c>
      <c r="AW24" s="1121" t="s">
        <v>1537</v>
      </c>
      <c r="AX24" s="1121" t="s">
        <v>1537</v>
      </c>
      <c r="AZ24" s="1121" t="s">
        <v>1538</v>
      </c>
      <c r="BB24" s="1121" t="s">
        <v>1539</v>
      </c>
      <c r="BC24" s="1121" t="s">
        <v>1540</v>
      </c>
      <c r="BE24" s="1121">
        <v>2022</v>
      </c>
      <c r="BH24" s="1069" t="s">
        <v>1465</v>
      </c>
      <c r="BJ24" s="1069" t="s">
        <v>1423</v>
      </c>
      <c r="BL24" s="1069" t="s">
        <v>1423</v>
      </c>
      <c r="BQ24" s="1282">
        <v>4190069</v>
      </c>
      <c r="BR24" s="1069" t="s">
        <v>1541</v>
      </c>
      <c r="BS24" s="1430"/>
      <c r="BT24" s="1282">
        <v>4189676</v>
      </c>
      <c r="BU24" s="1069" t="s">
        <v>1542</v>
      </c>
      <c r="BV24" s="1071"/>
      <c r="BW24" s="1071"/>
      <c r="CC24" s="1282">
        <v>25575374</v>
      </c>
      <c r="CD24" s="1069" t="s">
        <v>1543</v>
      </c>
    </row>
    <row customHeight="1" ht="11.25">
      <c r="A25" s="1075" t="s">
        <v>1544</v>
      </c>
      <c r="B25" s="1076">
        <v>2023</v>
      </c>
      <c r="AW25" s="1121" t="s">
        <v>1545</v>
      </c>
      <c r="AX25" s="1121" t="s">
        <v>1545</v>
      </c>
      <c r="AZ25" s="1121" t="s">
        <v>1546</v>
      </c>
      <c r="BB25" s="1121" t="s">
        <v>1547</v>
      </c>
      <c r="BC25" s="1121" t="s">
        <v>1540</v>
      </c>
      <c r="BE25" s="1121">
        <v>2023</v>
      </c>
      <c r="BH25" s="1069" t="s">
        <v>1472</v>
      </c>
      <c r="BJ25" s="1069" t="s">
        <v>1497</v>
      </c>
      <c r="BL25" s="1069" t="s">
        <v>1497</v>
      </c>
      <c r="BQ25" s="1282">
        <v>4190070</v>
      </c>
      <c r="BR25" s="1069" t="s">
        <v>1548</v>
      </c>
      <c r="BS25" s="1430"/>
      <c r="BT25" s="1282">
        <v>4189677</v>
      </c>
      <c r="BU25" s="1069" t="s">
        <v>1549</v>
      </c>
      <c r="BV25" s="1071"/>
      <c r="BW25" s="1071"/>
    </row>
    <row customHeight="1" ht="11.25">
      <c r="A26" s="1075" t="s">
        <v>1550</v>
      </c>
      <c r="B26" s="1076">
        <v>2024</v>
      </c>
      <c r="J26" s="1732" t="s">
        <v>1551</v>
      </c>
      <c r="AX26" s="1121" t="s">
        <v>1552</v>
      </c>
      <c r="AZ26" s="1121" t="s">
        <v>1416</v>
      </c>
      <c r="BB26" s="1121" t="s">
        <v>1553</v>
      </c>
      <c r="BC26" s="1121" t="s">
        <v>1540</v>
      </c>
      <c r="BE26" s="1121">
        <v>2024</v>
      </c>
      <c r="BH26" s="1069" t="s">
        <v>1483</v>
      </c>
      <c r="BJ26" s="1069" t="s">
        <v>1434</v>
      </c>
      <c r="BL26" s="1069" t="s">
        <v>1434</v>
      </c>
      <c r="BQ26" s="1282">
        <v>4190071</v>
      </c>
      <c r="BR26" s="1069" t="s">
        <v>1554</v>
      </c>
      <c r="BS26" s="1430"/>
      <c r="BV26" s="1071"/>
      <c r="BW26" s="1071"/>
    </row>
    <row customHeight="1" ht="11.25">
      <c r="A27" s="1075" t="s">
        <v>1555</v>
      </c>
      <c r="B27" s="1076">
        <v>2025</v>
      </c>
      <c r="J27" s="177" t="s">
        <v>687</v>
      </c>
      <c r="AX27" s="1121" t="s">
        <v>1556</v>
      </c>
      <c r="BB27" s="1121" t="s">
        <v>1557</v>
      </c>
      <c r="BC27" s="1121" t="s">
        <v>1540</v>
      </c>
      <c r="BE27" s="1121">
        <v>2025</v>
      </c>
      <c r="BH27" s="1071" t="s">
        <v>22</v>
      </c>
      <c r="BJ27" s="1069" t="s">
        <v>1441</v>
      </c>
      <c r="BL27" s="1069" t="s">
        <v>1441</v>
      </c>
      <c r="BN27" s="1071" t="s">
        <v>22</v>
      </c>
      <c r="BQ27" s="1282">
        <v>4190072</v>
      </c>
      <c r="BR27" s="1069" t="s">
        <v>1558</v>
      </c>
      <c r="BS27" s="1430"/>
      <c r="BV27" s="1071"/>
      <c r="BW27" s="1071"/>
    </row>
    <row customHeight="1" ht="11.25">
      <c r="A28" s="1075" t="s">
        <v>1559</v>
      </c>
      <c r="D28" s="1102"/>
      <c r="E28" s="1103"/>
      <c r="F28" s="1103"/>
      <c r="H28" s="1104" t="s">
        <v>1560</v>
      </c>
      <c r="AX28" s="1121" t="s">
        <v>1561</v>
      </c>
      <c r="AZ28" s="1068" t="s">
        <v>1562</v>
      </c>
      <c r="BB28" s="1121" t="s">
        <v>1563</v>
      </c>
      <c r="BC28" s="1121" t="s">
        <v>1564</v>
      </c>
      <c r="BE28" s="1121">
        <v>2026</v>
      </c>
      <c r="BH28" s="1071" t="s">
        <v>22</v>
      </c>
      <c r="BJ28" s="1069" t="s">
        <v>1448</v>
      </c>
      <c r="BL28" s="1069" t="s">
        <v>1448</v>
      </c>
      <c r="BN28" s="1071" t="s">
        <v>22</v>
      </c>
      <c r="BQ28" s="1282">
        <v>4190073</v>
      </c>
      <c r="BR28" s="1069" t="s">
        <v>1565</v>
      </c>
      <c r="BS28" s="1430"/>
      <c r="BV28" s="1071"/>
      <c r="BW28" s="1071"/>
    </row>
    <row customHeight="1" ht="11.25">
      <c r="A29" s="1075" t="s">
        <v>1566</v>
      </c>
      <c r="D29" s="1105" t="s">
        <v>1567</v>
      </c>
      <c r="E29" s="1106" t="str">
        <f>IF(TEMPLATE_GROUP="","",INDEX(StartDateList,MATCH(TEMPLATE_GROUP,CodeTemplateList,0),1))</f>
        <v>01.04.2026</v>
      </c>
      <c r="F29" s="1106" t="str">
        <f>IF(TEMPLATE_GROUP="","",INDEX(EndDateList,MATCH(TEMPLATE_GROUP,CodeTemplateList,0),1))</f>
        <v>30.06.2026</v>
      </c>
      <c r="H29" s="1107" t="s">
        <v>1568</v>
      </c>
      <c r="AX29" s="1121" t="s">
        <v>1569</v>
      </c>
      <c r="AZ29" s="1121" t="s">
        <v>1214</v>
      </c>
      <c r="BB29" s="1121" t="s">
        <v>1416</v>
      </c>
      <c r="BC29" s="1092"/>
      <c r="BE29" s="1121">
        <v>2027</v>
      </c>
      <c r="BJ29" s="1069" t="s">
        <v>1456</v>
      </c>
      <c r="BL29" s="1069" t="s">
        <v>1456</v>
      </c>
    </row>
    <row customHeight="1" ht="11.25">
      <c r="A30" s="1075" t="s">
        <v>1570</v>
      </c>
      <c r="D30" s="1108"/>
      <c r="E30" s="1109"/>
      <c r="F30" s="1109"/>
      <c r="AX30" s="1121" t="s">
        <v>1571</v>
      </c>
      <c r="AZ30" s="1121" t="s">
        <v>1241</v>
      </c>
      <c r="BE30" s="1121">
        <v>2028</v>
      </c>
      <c r="BJ30" s="1069" t="s">
        <v>1572</v>
      </c>
      <c r="BL30" s="1069" t="s">
        <v>1572</v>
      </c>
    </row>
    <row customHeight="1" ht="12.75">
      <c r="A31" s="1075" t="s">
        <v>1573</v>
      </c>
      <c r="D31" s="1102"/>
      <c r="E31" s="1103"/>
      <c r="F31" s="1103"/>
      <c r="H31" s="1110"/>
      <c r="AX31" s="1121" t="s">
        <v>1574</v>
      </c>
      <c r="AZ31" s="1121" t="s">
        <v>1575</v>
      </c>
      <c r="BE31" s="1121">
        <v>2029</v>
      </c>
      <c r="BJ31" s="1069" t="s">
        <v>1576</v>
      </c>
      <c r="BL31" s="1069" t="s">
        <v>1576</v>
      </c>
    </row>
    <row customHeight="1" ht="11.25">
      <c r="A32" s="1075" t="s">
        <v>1577</v>
      </c>
      <c r="D32" s="1105" t="s">
        <v>1578</v>
      </c>
      <c r="E32" s="1106" t="str">
        <f>IF(TEMPLATE_GROUP="","",INDEX(StartDateList,MATCH(TEMPLATE_GROUP,CodeTemplateList,0),1))</f>
        <v>01.04.2026</v>
      </c>
      <c r="F32" s="1106" t="str">
        <f>IF(TEMPLATE_GROUP="","",INDEX(EndDateList,MATCH(TEMPLATE_GROUP,CodeTemplateList,0),1))</f>
        <v>30.06.2026</v>
      </c>
      <c r="H32" s="1111" t="s">
        <v>1579</v>
      </c>
      <c r="O32" s="1075" t="s">
        <v>1212</v>
      </c>
      <c r="AX32" s="1121" t="s">
        <v>1580</v>
      </c>
      <c r="AZ32" s="1121" t="s">
        <v>1309</v>
      </c>
      <c r="BE32" s="1121">
        <v>2030</v>
      </c>
      <c r="BJ32" s="1069" t="s">
        <v>1465</v>
      </c>
      <c r="BL32" s="1069" t="s">
        <v>1465</v>
      </c>
    </row>
    <row customHeight="1" ht="11.25">
      <c r="A33" s="1075" t="s">
        <v>1581</v>
      </c>
      <c r="O33" s="1075" t="s">
        <v>1238</v>
      </c>
      <c r="AX33" s="1121" t="s">
        <v>1582</v>
      </c>
      <c r="AZ33" s="1121" t="s">
        <v>1213</v>
      </c>
      <c r="BE33" s="1121">
        <v>2031</v>
      </c>
      <c r="BJ33" s="1069" t="s">
        <v>1472</v>
      </c>
      <c r="BL33" s="1069" t="s">
        <v>1472</v>
      </c>
    </row>
    <row customHeight="1" ht="11.25">
      <c r="A34" s="1075" t="s">
        <v>1583</v>
      </c>
      <c r="O34" s="1075" t="s">
        <v>1274</v>
      </c>
      <c r="AX34" s="1121" t="s">
        <v>1584</v>
      </c>
      <c r="BE34" s="1121">
        <v>2032</v>
      </c>
      <c r="BJ34" s="1069" t="s">
        <v>1483</v>
      </c>
      <c r="BL34" s="1069" t="s">
        <v>1483</v>
      </c>
    </row>
    <row customHeight="1" ht="11.25">
      <c r="A35" s="1075" t="s">
        <v>1585</v>
      </c>
      <c r="O35" s="1075" t="s">
        <v>1307</v>
      </c>
      <c r="AX35" s="1121" t="s">
        <v>1586</v>
      </c>
      <c r="AZ35" s="1068" t="s">
        <v>1587</v>
      </c>
      <c r="BE35" s="1121">
        <v>2033</v>
      </c>
      <c r="BL35" s="1069" t="s">
        <v>1588</v>
      </c>
    </row>
    <row customHeight="1" ht="11.25">
      <c r="A36" s="1871" t="s">
        <v>1589</v>
      </c>
      <c r="D36" s="1112" t="s">
        <v>1590</v>
      </c>
      <c r="E36" s="1113" t="s">
        <v>852</v>
      </c>
      <c r="F36" s="1114" t="str">
        <f>INDEX(E37:E41,MATCH(TEMPLATE_SPHERE,F37:F41,0))</f>
        <v>холодного водоснабжения</v>
      </c>
      <c r="G36" s="1114" t="str">
        <f>INDEX(G37:G41,MATCH(TEMPLATE_SPHERE,F37:F41,0))</f>
        <v>холодное водоснабжение</v>
      </c>
      <c r="O36" s="1075" t="s">
        <v>1332</v>
      </c>
      <c r="AX36" s="1121" t="s">
        <v>1591</v>
      </c>
      <c r="AZ36" s="1121" t="s">
        <v>1213</v>
      </c>
      <c r="BE36" s="1121">
        <v>2034</v>
      </c>
      <c r="BL36" s="1069" t="s">
        <v>1592</v>
      </c>
    </row>
    <row customHeight="1" ht="11.25">
      <c r="A37" s="1075" t="s">
        <v>1593</v>
      </c>
      <c r="E37" s="408" t="s">
        <v>1594</v>
      </c>
      <c r="F37" s="1115" t="s">
        <v>806</v>
      </c>
      <c r="G37" s="408" t="s">
        <v>1595</v>
      </c>
      <c r="O37" s="1075" t="s">
        <v>1351</v>
      </c>
      <c r="AX37" s="1121" t="s">
        <v>1596</v>
      </c>
      <c r="AZ37" s="1121" t="s">
        <v>1240</v>
      </c>
      <c r="BE37" s="1121">
        <v>2035</v>
      </c>
    </row>
    <row customHeight="1" ht="11.25">
      <c r="A38" s="1075" t="s">
        <v>1597</v>
      </c>
      <c r="E38" s="408" t="s">
        <v>1598</v>
      </c>
      <c r="F38" s="1116" t="s">
        <v>852</v>
      </c>
      <c r="G38" s="408" t="s">
        <v>1599</v>
      </c>
      <c r="O38" s="1075" t="s">
        <v>1368</v>
      </c>
      <c r="AX38" s="1121" t="s">
        <v>1600</v>
      </c>
      <c r="AZ38" s="1121" t="s">
        <v>1275</v>
      </c>
      <c r="BE38" s="1121">
        <v>2036</v>
      </c>
      <c r="BH38" s="1068" t="s">
        <v>1601</v>
      </c>
      <c r="BJ38" s="1068" t="s">
        <v>1602</v>
      </c>
      <c r="BL38" s="1068" t="s">
        <v>1603</v>
      </c>
      <c r="BN38" s="1068" t="s">
        <v>1604</v>
      </c>
    </row>
    <row customHeight="1" ht="11.25">
      <c r="A39" s="1075" t="s">
        <v>1605</v>
      </c>
      <c r="E39" s="408" t="s">
        <v>1606</v>
      </c>
      <c r="F39" s="1116" t="s">
        <v>905</v>
      </c>
      <c r="G39" s="408" t="s">
        <v>1607</v>
      </c>
      <c r="O39" s="1075" t="s">
        <v>1384</v>
      </c>
      <c r="AX39" s="1121" t="s">
        <v>1608</v>
      </c>
      <c r="AZ39" s="1121" t="s">
        <v>1308</v>
      </c>
      <c r="BE39" s="1121">
        <v>2037</v>
      </c>
      <c r="BH39" s="1069" t="s">
        <v>1609</v>
      </c>
      <c r="BJ39" s="1218" t="s">
        <v>1609</v>
      </c>
      <c r="BL39" s="1218" t="s">
        <v>1609</v>
      </c>
      <c r="BN39" s="1069" t="s">
        <v>1610</v>
      </c>
    </row>
    <row customHeight="1" ht="11.25">
      <c r="A40" s="1075" t="s">
        <v>1611</v>
      </c>
      <c r="E40" s="408" t="s">
        <v>1612</v>
      </c>
      <c r="F40" s="1116" t="s">
        <v>892</v>
      </c>
      <c r="G40" s="408" t="s">
        <v>1613</v>
      </c>
      <c r="O40" s="1075" t="s">
        <v>1400</v>
      </c>
      <c r="AX40" s="1121" t="s">
        <v>1614</v>
      </c>
      <c r="BE40" s="1121">
        <v>2038</v>
      </c>
      <c r="BH40" s="1069" t="s">
        <v>1615</v>
      </c>
      <c r="BJ40" s="1218" t="s">
        <v>1025</v>
      </c>
      <c r="BL40" s="1218" t="s">
        <v>1025</v>
      </c>
      <c r="BN40" s="1069" t="s">
        <v>1059</v>
      </c>
    </row>
    <row customHeight="1" ht="11.25">
      <c r="A41" s="1075" t="s">
        <v>1616</v>
      </c>
      <c r="E41" s="408" t="s">
        <v>1617</v>
      </c>
      <c r="F41" s="1116" t="s">
        <v>1618</v>
      </c>
      <c r="G41" s="408" t="s">
        <v>1617</v>
      </c>
      <c r="O41" s="1075" t="s">
        <v>1416</v>
      </c>
      <c r="AX41" s="1121" t="s">
        <v>1619</v>
      </c>
      <c r="AZ41" s="1068" t="s">
        <v>1620</v>
      </c>
      <c r="BE41" s="1121">
        <v>2039</v>
      </c>
      <c r="BH41" s="1069" t="s">
        <v>1621</v>
      </c>
      <c r="BJ41" s="1218" t="s">
        <v>1021</v>
      </c>
      <c r="BL41" s="1218" t="s">
        <v>1021</v>
      </c>
      <c r="BN41" s="1069" t="s">
        <v>1046</v>
      </c>
    </row>
    <row customHeight="1" ht="11.25">
      <c r="A42" s="1075" t="s">
        <v>1622</v>
      </c>
      <c r="AX42" s="1121" t="s">
        <v>1623</v>
      </c>
      <c r="AZ42" s="1121" t="s">
        <v>1212</v>
      </c>
      <c r="BE42" s="1121">
        <v>2040</v>
      </c>
      <c r="BH42" s="1069" t="s">
        <v>1043</v>
      </c>
      <c r="BJ42" s="1218" t="s">
        <v>1023</v>
      </c>
      <c r="BL42" s="1218" t="s">
        <v>1023</v>
      </c>
      <c r="BN42" s="1069" t="s">
        <v>1624</v>
      </c>
    </row>
    <row customHeight="1" ht="11.25">
      <c r="A43" s="1075" t="s">
        <v>1625</v>
      </c>
      <c r="AX43" s="1121" t="s">
        <v>1626</v>
      </c>
      <c r="AZ43" s="1121" t="s">
        <v>1238</v>
      </c>
      <c r="BE43" s="1121">
        <v>2041</v>
      </c>
      <c r="BH43" s="1069" t="s">
        <v>1627</v>
      </c>
      <c r="BJ43" s="1218" t="s">
        <v>1621</v>
      </c>
      <c r="BL43" s="1218" t="s">
        <v>1621</v>
      </c>
      <c r="BN43" s="1069" t="s">
        <v>1628</v>
      </c>
    </row>
    <row customHeight="1" ht="11.25">
      <c r="A44" s="1075" t="s">
        <v>1629</v>
      </c>
      <c r="G44" s="1095">
        <f>YEAR(TODAY())</f>
        <v>2026</v>
      </c>
      <c r="I44" s="800" t="s">
        <v>1630</v>
      </c>
      <c r="J44" s="1090" t="s">
        <v>1631</v>
      </c>
      <c r="K44" s="1090" t="s">
        <v>1632</v>
      </c>
      <c r="AX44" s="1121" t="s">
        <v>1633</v>
      </c>
      <c r="AZ44" s="1121" t="s">
        <v>1274</v>
      </c>
      <c r="BE44" s="1121">
        <v>2042</v>
      </c>
      <c r="BH44" s="1069" t="s">
        <v>1634</v>
      </c>
      <c r="BJ44" s="1218" t="s">
        <v>1043</v>
      </c>
      <c r="BL44" s="1218" t="s">
        <v>1043</v>
      </c>
      <c r="BN44" s="1069" t="s">
        <v>1635</v>
      </c>
    </row>
    <row customHeight="1" ht="11.25">
      <c r="A45" s="1075" t="s">
        <v>1636</v>
      </c>
      <c r="D45" s="1112" t="s">
        <v>1637</v>
      </c>
      <c r="E45" s="1113" t="s">
        <v>1638</v>
      </c>
      <c r="F45" s="798" t="s">
        <v>1639</v>
      </c>
      <c r="G45" s="797" t="s">
        <v>1640</v>
      </c>
      <c r="H45" s="800" t="s">
        <v>1641</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1642</v>
      </c>
      <c r="AZ45" s="1121" t="s">
        <v>1307</v>
      </c>
      <c r="BE45" s="1121">
        <v>2043</v>
      </c>
      <c r="BH45" s="1069" t="s">
        <v>1643</v>
      </c>
      <c r="BJ45" s="1218" t="s">
        <v>1037</v>
      </c>
      <c r="BL45" s="1218" t="s">
        <v>1037</v>
      </c>
      <c r="BN45" s="1069" t="s">
        <v>1644</v>
      </c>
    </row>
    <row customHeight="1" ht="11.25">
      <c r="A46" s="1075" t="s">
        <v>1645</v>
      </c>
      <c r="E46" s="408" t="s">
        <v>27</v>
      </c>
      <c r="F46" s="1115" t="s">
        <v>1646</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(холодного водоснабжения)</v>
      </c>
      <c r="K46" s="1747"/>
      <c r="AX46" s="1121" t="s">
        <v>1647</v>
      </c>
      <c r="AZ46" s="1121" t="s">
        <v>1332</v>
      </c>
      <c r="BE46" s="1121">
        <v>2044</v>
      </c>
      <c r="BH46" s="1069" t="s">
        <v>1046</v>
      </c>
      <c r="BJ46" s="1218" t="s">
        <v>1027</v>
      </c>
      <c r="BL46" s="1218" t="s">
        <v>1027</v>
      </c>
      <c r="BN46" s="1069" t="s">
        <v>1648</v>
      </c>
    </row>
    <row customHeight="1" ht="11.25">
      <c r="A47" s="1075" t="s">
        <v>1649</v>
      </c>
      <c r="E47" s="408" t="s">
        <v>33</v>
      </c>
      <c r="F47" s="1116" t="s">
        <v>1638</v>
      </c>
      <c r="G47" s="1117" t="str">
        <f>_xlfn.IFERROR(IF(f_year="","01.01."&amp;CURRENT_YEAR,IF(LEN(f_quart)=0,"01.01."&amp;f_year,IF(f_quart="I квартал","01.01."&amp;f_year,IF(f_quart="II квартал","01.04."&amp;f_year,(IF(f_quart="III квартал","01.07."&amp;f_year,"01.10."&amp;f_year)))))),"01.01."&amp;CURRENT_YEAR)</f>
        <v>01.04.2026</v>
      </c>
      <c r="H47" s="1117" t="str">
        <f>_xlfn.IFERROR(IF(f_year="","31.12."&amp;CURRENT_YEAR,IF(LEN(f_quart)=0,"31.12."&amp;f_year,IF(f_quart="I квартал","31.03."&amp;f_year,IF(f_quart="II квартал","30.06."&amp;f_year,(IF(f_quart="III квартал","30.09."&amp;f_year,"31.12."&amp;f_year)))))),"31.12."&amp;CURRENT_YEAR)</f>
        <v>30.06.2026</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7"/>
      <c r="AX47" s="1121" t="s">
        <v>1650</v>
      </c>
      <c r="AZ47" s="1121" t="s">
        <v>1351</v>
      </c>
      <c r="BE47" s="1121">
        <v>2045</v>
      </c>
      <c r="BH47" s="1069" t="s">
        <v>1624</v>
      </c>
      <c r="BJ47" s="1218" t="s">
        <v>1029</v>
      </c>
      <c r="BL47" s="1218" t="s">
        <v>1029</v>
      </c>
      <c r="BN47" s="1069" t="s">
        <v>1651</v>
      </c>
    </row>
    <row customHeight="1" ht="11.25">
      <c r="A48" s="1075" t="s">
        <v>1652</v>
      </c>
      <c r="E48" s="408" t="s">
        <v>1653</v>
      </c>
      <c r="F48" s="1116" t="s">
        <v>1654</v>
      </c>
      <c r="G48" s="1117" t="str">
        <f>_xlfn.IFERROR(IF(f_year="","01.01."&amp;CURRENT_YEAR,"01.01."&amp;f_year),"01.01."&amp;CURRENT_YEAR)</f>
        <v>01.01.2026</v>
      </c>
      <c r="H48" s="1117" t="str">
        <f>_xlfn.IFERROR(IF(f_year="","31.12."&amp;CURRENT_YEAR,"31.12."&amp;f_year),"31.12."&amp;CURRENT_YEAR)</f>
        <v>31.12.2026</v>
      </c>
      <c r="I48" s="1743">
        <f>IF(f_year="",TRUE,FALSE)</f>
        <v>0</v>
      </c>
      <c r="J48" s="1746" t="s">
        <v>1655</v>
      </c>
      <c r="K48" s="1747"/>
      <c r="AX48" s="1121" t="s">
        <v>1656</v>
      </c>
      <c r="AZ48" s="1121" t="s">
        <v>1368</v>
      </c>
      <c r="BE48" s="1121">
        <v>2046</v>
      </c>
      <c r="BH48" s="1069" t="s">
        <v>1628</v>
      </c>
      <c r="BJ48" s="1218" t="s">
        <v>1031</v>
      </c>
      <c r="BL48" s="1218" t="s">
        <v>1031</v>
      </c>
      <c r="BN48" s="1069" t="s">
        <v>1657</v>
      </c>
    </row>
    <row customHeight="1" ht="11.25">
      <c r="A49" s="1075" t="s">
        <v>1658</v>
      </c>
      <c r="E49" s="408" t="s">
        <v>1659</v>
      </c>
      <c r="F49" s="1116" t="s">
        <v>1660</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7"/>
      <c r="AX49" s="1121" t="s">
        <v>1661</v>
      </c>
      <c r="AZ49" s="1121" t="s">
        <v>1384</v>
      </c>
      <c r="BE49" s="1121">
        <v>2047</v>
      </c>
      <c r="BH49" s="1069" t="s">
        <v>1047</v>
      </c>
      <c r="BJ49" s="1218" t="s">
        <v>1033</v>
      </c>
      <c r="BL49" s="1218" t="s">
        <v>1033</v>
      </c>
    </row>
    <row customHeight="1" ht="11.25">
      <c r="A50" s="1075" t="s">
        <v>1662</v>
      </c>
      <c r="E50" s="408" t="s">
        <v>1663</v>
      </c>
      <c r="F50" s="1116" t="s">
        <v>1017</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7"/>
      <c r="AX50" s="1121" t="s">
        <v>1664</v>
      </c>
      <c r="AZ50" s="1121" t="s">
        <v>1400</v>
      </c>
      <c r="BE50" s="1121">
        <v>2048</v>
      </c>
      <c r="BH50" s="1069" t="s">
        <v>1635</v>
      </c>
      <c r="BJ50" s="1218" t="s">
        <v>1035</v>
      </c>
      <c r="BL50" s="1218" t="s">
        <v>1035</v>
      </c>
    </row>
    <row customHeight="1" ht="11.25">
      <c r="A51" s="1075" t="s">
        <v>1665</v>
      </c>
      <c r="E51" s="408" t="s">
        <v>1666</v>
      </c>
      <c r="F51" s="1116" t="s">
        <v>1667</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1668</v>
      </c>
      <c r="AZ51" s="1121" t="s">
        <v>1416</v>
      </c>
      <c r="BE51" s="1121">
        <v>2049</v>
      </c>
      <c r="BH51" s="1069" t="s">
        <v>1644</v>
      </c>
      <c r="BJ51" s="1218" t="s">
        <v>1669</v>
      </c>
      <c r="BL51" s="1218" t="s">
        <v>1669</v>
      </c>
    </row>
    <row customHeight="1" ht="11.25">
      <c r="A52" s="1075" t="s">
        <v>1670</v>
      </c>
      <c r="E52" s="408" t="s">
        <v>1671</v>
      </c>
      <c r="F52" s="1116" t="s">
        <v>1672</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7"/>
      <c r="AX52" s="1121" t="s">
        <v>1673</v>
      </c>
      <c r="AZ52" s="1121" t="s">
        <v>1213</v>
      </c>
      <c r="BE52" s="1121">
        <v>2050</v>
      </c>
      <c r="BH52" s="1069" t="s">
        <v>1648</v>
      </c>
      <c r="BJ52" s="1218" t="s">
        <v>1046</v>
      </c>
      <c r="BL52" s="1218" t="s">
        <v>1046</v>
      </c>
    </row>
    <row customHeight="1" ht="11.25">
      <c r="A53" s="1075" t="s">
        <v>1674</v>
      </c>
      <c r="E53" s="408" t="s">
        <v>1675</v>
      </c>
      <c r="F53" s="1116" t="s">
        <v>1675</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1676</v>
      </c>
      <c r="K53" s="1747"/>
      <c r="AX53" s="1121" t="s">
        <v>1677</v>
      </c>
      <c r="BE53" s="1121">
        <v>2051</v>
      </c>
      <c r="BH53" s="1069" t="s">
        <v>1651</v>
      </c>
      <c r="BJ53" s="1218" t="s">
        <v>1624</v>
      </c>
      <c r="BL53" s="1218" t="s">
        <v>1624</v>
      </c>
    </row>
    <row customHeight="1" ht="11.25">
      <c r="A54" s="1075" t="s">
        <v>1678</v>
      </c>
      <c r="AX54" s="1121" t="s">
        <v>1679</v>
      </c>
      <c r="AZ54" s="1068" t="s">
        <v>1680</v>
      </c>
      <c r="BE54" s="1121">
        <v>2052</v>
      </c>
      <c r="BH54" s="1069" t="s">
        <v>1657</v>
      </c>
      <c r="BJ54" s="1218" t="s">
        <v>1628</v>
      </c>
      <c r="BL54" s="1218" t="s">
        <v>1628</v>
      </c>
    </row>
    <row customHeight="1" ht="11.25">
      <c r="A55" s="1075" t="s">
        <v>1681</v>
      </c>
      <c r="AX55" s="1121" t="s">
        <v>1682</v>
      </c>
      <c r="AZ55" s="1121" t="s">
        <v>1215</v>
      </c>
      <c r="BE55" s="1121">
        <v>2053</v>
      </c>
      <c r="BH55" s="1071" t="s">
        <v>22</v>
      </c>
      <c r="BJ55" s="1218" t="s">
        <v>1047</v>
      </c>
      <c r="BL55" s="1218" t="s">
        <v>1047</v>
      </c>
    </row>
    <row customHeight="1" ht="11.25">
      <c r="A56" s="1075" t="s">
        <v>1683</v>
      </c>
      <c r="D56" s="1119" t="s">
        <v>1684</v>
      </c>
      <c r="E56" s="1096" t="s">
        <v>110</v>
      </c>
      <c r="F56" s="1075" t="s">
        <v>1685</v>
      </c>
      <c r="AX56" s="1121" t="s">
        <v>1686</v>
      </c>
      <c r="AZ56" s="1121" t="s">
        <v>1242</v>
      </c>
      <c r="BE56" s="1121">
        <v>2054</v>
      </c>
      <c r="BH56" s="1071" t="s">
        <v>22</v>
      </c>
      <c r="BJ56" s="1218" t="s">
        <v>1635</v>
      </c>
      <c r="BL56" s="1218" t="s">
        <v>1635</v>
      </c>
    </row>
    <row customHeight="1" ht="11.25">
      <c r="A57" s="1075" t="s">
        <v>1687</v>
      </c>
      <c r="D57" s="1119" t="s">
        <v>1688</v>
      </c>
      <c r="E57" s="1096" t="s">
        <v>110</v>
      </c>
      <c r="F57" s="1075" t="s">
        <v>1685</v>
      </c>
      <c r="AX57" s="1121" t="s">
        <v>1689</v>
      </c>
      <c r="AZ57" s="1121" t="s">
        <v>1277</v>
      </c>
      <c r="BE57" s="1121">
        <v>2055</v>
      </c>
      <c r="BJ57" s="1218" t="s">
        <v>1644</v>
      </c>
      <c r="BL57" s="1218" t="s">
        <v>1644</v>
      </c>
    </row>
    <row customHeight="1" ht="11.25">
      <c r="A58" s="1075" t="s">
        <v>1690</v>
      </c>
      <c r="D58" s="1119" t="s">
        <v>1691</v>
      </c>
      <c r="E58" s="1096" t="s">
        <v>110</v>
      </c>
      <c r="F58" s="1075" t="s">
        <v>1685</v>
      </c>
      <c r="AX58" s="1121" t="s">
        <v>1692</v>
      </c>
      <c r="BE58" s="1121">
        <v>2056</v>
      </c>
      <c r="BJ58" s="1218" t="s">
        <v>1648</v>
      </c>
      <c r="BL58" s="1218" t="s">
        <v>1648</v>
      </c>
    </row>
    <row customHeight="1" ht="11.25">
      <c r="A59" s="1075" t="s">
        <v>1693</v>
      </c>
      <c r="D59" s="1119" t="s">
        <v>131</v>
      </c>
      <c r="E59" s="1096" t="s">
        <v>1580</v>
      </c>
      <c r="F59" s="1075" t="s">
        <v>1694</v>
      </c>
      <c r="AX59" s="1121" t="s">
        <v>1695</v>
      </c>
      <c r="AZ59" s="1068" t="s">
        <v>1696</v>
      </c>
      <c r="BE59" s="1121">
        <v>2057</v>
      </c>
      <c r="BJ59" s="1218" t="s">
        <v>1651</v>
      </c>
      <c r="BL59" s="1218" t="s">
        <v>1651</v>
      </c>
    </row>
    <row customHeight="1" ht="11.25">
      <c r="A60" s="1075" t="s">
        <v>1697</v>
      </c>
      <c r="D60" s="1119" t="s">
        <v>1698</v>
      </c>
      <c r="E60" s="1096" t="s">
        <v>1580</v>
      </c>
      <c r="F60" s="1075" t="s">
        <v>1694</v>
      </c>
      <c r="AX60" s="1121" t="s">
        <v>1699</v>
      </c>
      <c r="AZ60" s="1121" t="s">
        <v>1216</v>
      </c>
      <c r="BE60" s="1121">
        <v>2058</v>
      </c>
      <c r="BJ60" s="1218" t="s">
        <v>1657</v>
      </c>
      <c r="BL60" s="1218" t="s">
        <v>1657</v>
      </c>
    </row>
    <row customHeight="1" ht="11.25">
      <c r="A61" s="1075" t="s">
        <v>1700</v>
      </c>
      <c r="D61" s="1119" t="s">
        <v>1701</v>
      </c>
      <c r="E61" s="1096" t="s">
        <v>1580</v>
      </c>
      <c r="F61" s="1075" t="s">
        <v>1694</v>
      </c>
      <c r="AX61" s="1121" t="s">
        <v>1702</v>
      </c>
      <c r="AZ61" s="1121" t="s">
        <v>1243</v>
      </c>
      <c r="BE61" s="1121">
        <v>2059</v>
      </c>
      <c r="BL61" s="1218" t="s">
        <v>1039</v>
      </c>
    </row>
    <row customHeight="1" ht="11.25">
      <c r="A62" s="1075" t="s">
        <v>1703</v>
      </c>
      <c r="D62" s="1119" t="s">
        <v>130</v>
      </c>
      <c r="E62" s="1096">
        <v>30</v>
      </c>
      <c r="F62" s="1075" t="s">
        <v>1694</v>
      </c>
      <c r="AZ62" s="1121" t="s">
        <v>1278</v>
      </c>
      <c r="BE62" s="1121">
        <v>2060</v>
      </c>
      <c r="BL62" s="1218" t="s">
        <v>1041</v>
      </c>
    </row>
    <row customHeight="1" ht="11.25">
      <c r="A63" s="1075" t="s">
        <v>1704</v>
      </c>
      <c r="D63" s="1119" t="s">
        <v>1705</v>
      </c>
      <c r="E63" s="1096">
        <v>30</v>
      </c>
      <c r="F63" s="1075" t="s">
        <v>1694</v>
      </c>
      <c r="AZ63" s="1121" t="s">
        <v>1310</v>
      </c>
      <c r="BE63" s="1121">
        <v>2061</v>
      </c>
    </row>
    <row customHeight="1" ht="11.25">
      <c r="A64" s="1075" t="s">
        <v>1706</v>
      </c>
      <c r="D64" s="1119" t="s">
        <v>1707</v>
      </c>
      <c r="E64" s="1096">
        <v>30</v>
      </c>
      <c r="F64" s="1075" t="s">
        <v>1694</v>
      </c>
      <c r="AZ64" s="1121" t="s">
        <v>1333</v>
      </c>
      <c r="BE64" s="1121">
        <v>2062</v>
      </c>
    </row>
    <row customHeight="1" ht="11.25">
      <c r="A65" s="1075" t="s">
        <v>1708</v>
      </c>
      <c r="D65" s="1075"/>
      <c r="BE65" s="1121">
        <v>2063</v>
      </c>
    </row>
    <row customHeight="1" ht="11.25">
      <c r="A66" s="1075" t="s">
        <v>1709</v>
      </c>
      <c r="AZ66" s="1068" t="s">
        <v>1710</v>
      </c>
      <c r="BE66" s="1121">
        <v>2064</v>
      </c>
    </row>
    <row customHeight="1" ht="11.25">
      <c r="A67" s="1075" t="s">
        <v>1711</v>
      </c>
      <c r="AZ67" s="1121" t="s">
        <v>1217</v>
      </c>
      <c r="BE67" s="1121">
        <v>2065</v>
      </c>
    </row>
    <row customHeight="1" ht="11.25">
      <c r="A68" s="1075" t="s">
        <v>1712</v>
      </c>
      <c r="AZ68" s="1121" t="s">
        <v>1244</v>
      </c>
      <c r="BE68" s="1121">
        <v>2066</v>
      </c>
      <c r="BH68" s="1068" t="s">
        <v>1713</v>
      </c>
      <c r="BJ68" s="1068" t="s">
        <v>1714</v>
      </c>
      <c r="BL68" s="1068" t="s">
        <v>1715</v>
      </c>
      <c r="BN68" s="1068" t="s">
        <v>1716</v>
      </c>
    </row>
    <row customHeight="1" ht="11.25">
      <c r="A69" s="1075" t="s">
        <v>1717</v>
      </c>
      <c r="AZ69" s="1121" t="s">
        <v>1279</v>
      </c>
      <c r="BE69" s="1121">
        <v>2067</v>
      </c>
      <c r="BH69" s="1069" t="s">
        <v>1718</v>
      </c>
      <c r="BI69" s="1118" t="s">
        <v>108</v>
      </c>
      <c r="BJ69" s="1069" t="s">
        <v>1719</v>
      </c>
      <c r="BK69" s="1118" t="s">
        <v>108</v>
      </c>
      <c r="BL69" s="1069" t="s">
        <v>1720</v>
      </c>
      <c r="BM69" s="1071" t="s">
        <v>108</v>
      </c>
      <c r="BN69" s="1069" t="s">
        <v>1721</v>
      </c>
    </row>
    <row customHeight="1" ht="11.25">
      <c r="A70" s="1075" t="s">
        <v>1722</v>
      </c>
      <c r="AZ70" s="1121" t="s">
        <v>1311</v>
      </c>
      <c r="BE70" s="1121">
        <v>2068</v>
      </c>
      <c r="BH70" s="1069" t="s">
        <v>1723</v>
      </c>
      <c r="BJ70" s="1069" t="s">
        <v>1724</v>
      </c>
      <c r="BL70" s="1069" t="s">
        <v>1725</v>
      </c>
      <c r="BN70" s="1069" t="s">
        <v>1726</v>
      </c>
    </row>
    <row customHeight="1" ht="11.25">
      <c r="A71" s="1075" t="s">
        <v>1727</v>
      </c>
      <c r="AZ71" s="1121" t="s">
        <v>1313</v>
      </c>
      <c r="BE71" s="1121">
        <v>2069</v>
      </c>
      <c r="BH71" s="1069" t="s">
        <v>1728</v>
      </c>
      <c r="BI71" s="1118" t="s">
        <v>89</v>
      </c>
      <c r="BJ71" s="1069" t="s">
        <v>1729</v>
      </c>
      <c r="BK71" s="1118" t="s">
        <v>89</v>
      </c>
      <c r="BL71" s="1069" t="s">
        <v>1730</v>
      </c>
      <c r="BM71" s="1071" t="s">
        <v>89</v>
      </c>
      <c r="BN71" s="1069" t="s">
        <v>1731</v>
      </c>
    </row>
    <row customHeight="1" ht="11.25">
      <c r="A72" s="1075" t="s">
        <v>1732</v>
      </c>
      <c r="AZ72" s="1121" t="s">
        <v>19</v>
      </c>
      <c r="BE72" s="1121">
        <v>2070</v>
      </c>
      <c r="BH72" s="1069" t="s">
        <v>1733</v>
      </c>
      <c r="BJ72" s="1069" t="s">
        <v>1733</v>
      </c>
      <c r="BL72" s="1069" t="s">
        <v>1733</v>
      </c>
      <c r="BN72" s="1069" t="s">
        <v>1734</v>
      </c>
    </row>
    <row customHeight="1" ht="11.25">
      <c r="A73" s="1075" t="s">
        <v>1735</v>
      </c>
      <c r="BH73" s="1069" t="s">
        <v>1736</v>
      </c>
      <c r="BI73" s="1118" t="s">
        <v>110</v>
      </c>
      <c r="BJ73" s="1069" t="s">
        <v>1737</v>
      </c>
      <c r="BK73" s="1118" t="s">
        <v>110</v>
      </c>
      <c r="BL73" s="1069" t="s">
        <v>1738</v>
      </c>
      <c r="BM73" s="1071" t="s">
        <v>110</v>
      </c>
      <c r="BN73" s="1069" t="s">
        <v>1739</v>
      </c>
    </row>
    <row customHeight="1" ht="11.25">
      <c r="A74" s="1075" t="s">
        <v>1740</v>
      </c>
      <c r="BH74" s="1069" t="s">
        <v>1741</v>
      </c>
      <c r="BJ74" s="1069" t="s">
        <v>1742</v>
      </c>
      <c r="BL74" s="1069" t="s">
        <v>1743</v>
      </c>
      <c r="BN74" s="1069" t="s">
        <v>1744</v>
      </c>
    </row>
    <row customHeight="1" ht="11.25">
      <c r="A75" s="1075" t="s">
        <v>1745</v>
      </c>
      <c r="AZ75" s="1068" t="s">
        <v>1746</v>
      </c>
      <c r="BH75" s="1069" t="s">
        <v>1747</v>
      </c>
      <c r="BJ75" s="1069" t="s">
        <v>1747</v>
      </c>
      <c r="BL75" s="1069" t="s">
        <v>1747</v>
      </c>
    </row>
    <row customHeight="1" ht="11.25">
      <c r="A76" s="1075" t="s">
        <v>1748</v>
      </c>
      <c r="AZ76" s="1121" t="s">
        <v>1226</v>
      </c>
      <c r="BH76" s="1069" t="s">
        <v>1749</v>
      </c>
      <c r="BJ76" s="1069" t="s">
        <v>1750</v>
      </c>
      <c r="BL76" s="1069" t="s">
        <v>1751</v>
      </c>
    </row>
    <row customHeight="1" ht="11.25">
      <c r="A77" s="1075" t="s">
        <v>1752</v>
      </c>
      <c r="AZ77" s="1121" t="s">
        <v>1254</v>
      </c>
    </row>
    <row customHeight="1" ht="11.25">
      <c r="A78" s="1075" t="s">
        <v>1753</v>
      </c>
      <c r="AZ78" s="1121" t="s">
        <v>1286</v>
      </c>
    </row>
    <row customHeight="1" ht="11.25">
      <c r="A79" s="1075" t="s">
        <v>1754</v>
      </c>
      <c r="AZ79" s="1121" t="s">
        <v>1317</v>
      </c>
      <c r="BH79" s="1068" t="s">
        <v>1755</v>
      </c>
      <c r="BJ79" s="1068" t="s">
        <v>1756</v>
      </c>
      <c r="BL79" s="1068" t="s">
        <v>1757</v>
      </c>
    </row>
    <row customHeight="1" ht="11.25">
      <c r="A80" s="1075" t="s">
        <v>1758</v>
      </c>
      <c r="AZ80" s="1121" t="s">
        <v>1338</v>
      </c>
      <c r="BH80" s="1069" t="s">
        <v>1759</v>
      </c>
      <c r="BJ80" s="1069" t="s">
        <v>1760</v>
      </c>
      <c r="BL80" s="1069" t="s">
        <v>1761</v>
      </c>
    </row>
    <row customHeight="1" ht="11.25">
      <c r="A81" s="1075" t="s">
        <v>1762</v>
      </c>
      <c r="AZ81" s="1121" t="s">
        <v>1355</v>
      </c>
      <c r="BH81" s="1069" t="s">
        <v>1763</v>
      </c>
      <c r="BJ81" s="1069" t="s">
        <v>1764</v>
      </c>
      <c r="BL81" s="1069" t="s">
        <v>1765</v>
      </c>
    </row>
    <row customHeight="1" ht="11.25">
      <c r="A82" s="1075" t="s">
        <v>1766</v>
      </c>
      <c r="AZ82" s="1121" t="s">
        <v>1370</v>
      </c>
      <c r="BH82" s="1069" t="s">
        <v>1767</v>
      </c>
      <c r="BJ82" s="1069" t="s">
        <v>1768</v>
      </c>
      <c r="BL82" s="1069" t="s">
        <v>1769</v>
      </c>
    </row>
    <row customHeight="1" ht="11.25">
      <c r="A83" s="1075" t="s">
        <v>1770</v>
      </c>
      <c r="BH83" s="1069" t="s">
        <v>1771</v>
      </c>
      <c r="BJ83" s="1069" t="s">
        <v>1772</v>
      </c>
      <c r="BL83" s="1069" t="s">
        <v>1773</v>
      </c>
    </row>
    <row customHeight="1" ht="11.25">
      <c r="A84" s="1075" t="s">
        <v>1774</v>
      </c>
      <c r="AZ84" s="1068" t="s">
        <v>1775</v>
      </c>
    </row>
    <row customHeight="1" ht="11.25">
      <c r="A85" s="1871" t="s">
        <v>1776</v>
      </c>
      <c r="AZ85" s="1121" t="s">
        <v>1777</v>
      </c>
    </row>
    <row customHeight="1" ht="11.25">
      <c r="A86" s="1075" t="s">
        <v>16</v>
      </c>
      <c r="AZ86" s="1121" t="s">
        <v>1778</v>
      </c>
      <c r="BH86" s="1068" t="s">
        <v>1779</v>
      </c>
      <c r="BJ86" s="1068" t="s">
        <v>1780</v>
      </c>
      <c r="BL86" s="1068" t="s">
        <v>1781</v>
      </c>
    </row>
    <row customHeight="1" ht="11.25">
      <c r="A87" s="1075" t="s">
        <v>1782</v>
      </c>
      <c r="AZ87" s="1121" t="s">
        <v>1783</v>
      </c>
      <c r="BH87" s="1069" t="s">
        <v>1784</v>
      </c>
      <c r="BJ87" s="1069" t="s">
        <v>1785</v>
      </c>
      <c r="BL87" s="1069" t="s">
        <v>1786</v>
      </c>
    </row>
    <row customHeight="1" ht="11.25">
      <c r="A88" s="1075" t="s">
        <v>1787</v>
      </c>
      <c r="AZ88" s="1607"/>
      <c r="BH88" s="1069" t="s">
        <v>1788</v>
      </c>
      <c r="BJ88" s="1069" t="s">
        <v>1789</v>
      </c>
      <c r="BL88" s="1069" t="s">
        <v>1790</v>
      </c>
    </row>
    <row customHeight="1" ht="11.25">
      <c r="A89" s="1075" t="s">
        <v>1791</v>
      </c>
      <c r="AZ89" s="1068" t="s">
        <v>1792</v>
      </c>
    </row>
    <row customHeight="1" ht="11.25">
      <c r="A90" s="1075" t="s">
        <v>1793</v>
      </c>
      <c r="AZ90" s="1121" t="s">
        <v>1017</v>
      </c>
    </row>
    <row customHeight="1" ht="11.25">
      <c r="A91" s="1075" t="s">
        <v>1794</v>
      </c>
      <c r="AZ91" s="1121" t="s">
        <v>1053</v>
      </c>
      <c r="BH91" s="1068" t="s">
        <v>1795</v>
      </c>
      <c r="BJ91" s="1068" t="s">
        <v>1796</v>
      </c>
      <c r="BL91" s="1068" t="s">
        <v>1797</v>
      </c>
    </row>
    <row customHeight="1" ht="11.25">
      <c r="AZ92" s="1121" t="s">
        <v>1798</v>
      </c>
      <c r="BH92" s="1069" t="s">
        <v>1799</v>
      </c>
      <c r="BJ92" s="1069" t="s">
        <v>1800</v>
      </c>
      <c r="BL92" s="1069" t="s">
        <v>1801</v>
      </c>
    </row>
    <row customHeight="1" ht="11.25">
      <c r="AZ93" s="1121" t="s">
        <v>1802</v>
      </c>
      <c r="BH93" s="1069" t="s">
        <v>1803</v>
      </c>
      <c r="BJ93" s="1069" t="s">
        <v>1804</v>
      </c>
      <c r="BL93" s="1069" t="s">
        <v>1805</v>
      </c>
    </row>
    <row customHeight="1" ht="11.25">
      <c r="AZ94" s="1121" t="s">
        <v>1806</v>
      </c>
    </row>
    <row r="96" customHeight="1" ht="11.25">
      <c r="AZ96" s="1068" t="s">
        <v>1807</v>
      </c>
      <c r="BH96" s="1068" t="s">
        <v>1808</v>
      </c>
      <c r="BJ96" s="1068" t="s">
        <v>1809</v>
      </c>
      <c r="BL96" s="1068" t="s">
        <v>1810</v>
      </c>
      <c r="BN96" s="1068" t="s">
        <v>1811</v>
      </c>
    </row>
    <row customHeight="1" ht="11.25">
      <c r="AZ97" s="1902" t="s">
        <v>1812</v>
      </c>
      <c r="BA97" s="1903" t="s">
        <v>1813</v>
      </c>
      <c r="BH97" s="1069" t="s">
        <v>1814</v>
      </c>
      <c r="BJ97" s="1069" t="s">
        <v>1815</v>
      </c>
      <c r="BL97" s="1069" t="s">
        <v>1816</v>
      </c>
      <c r="BN97" s="1069" t="s">
        <v>1817</v>
      </c>
    </row>
    <row customHeight="1" ht="11.25">
      <c r="AZ98" s="1902" t="s">
        <v>1818</v>
      </c>
      <c r="BA98" s="1903" t="s">
        <v>1819</v>
      </c>
      <c r="BH98" s="1069" t="s">
        <v>1820</v>
      </c>
      <c r="BJ98" s="1069" t="s">
        <v>1821</v>
      </c>
      <c r="BL98" s="1069" t="s">
        <v>1822</v>
      </c>
      <c r="BN98" s="1069" t="s">
        <v>1823</v>
      </c>
    </row>
    <row customHeight="1" ht="22.5">
      <c r="AZ99" s="1902" t="s">
        <v>1824</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1825</v>
      </c>
      <c r="BJ99" s="1069" t="s">
        <v>1826</v>
      </c>
      <c r="BL99" s="1069" t="s">
        <v>1827</v>
      </c>
      <c r="BN99" s="1069" t="s">
        <v>1828</v>
      </c>
    </row>
    <row customHeight="1" ht="22.5">
      <c r="AZ100" s="1902" t="s">
        <v>1829</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1416</v>
      </c>
      <c r="BL100" s="1069" t="s">
        <v>1416</v>
      </c>
      <c r="BN100" s="1069" t="s">
        <v>1830</v>
      </c>
    </row>
    <row customHeight="1" ht="22.5">
      <c r="AZ101" s="1902" t="s">
        <v>1831</v>
      </c>
      <c r="BA101" s="1903" t="s">
        <v>1832</v>
      </c>
      <c r="BN101" s="1069" t="s">
        <v>1833</v>
      </c>
    </row>
    <row customHeight="1" ht="22.5">
      <c r="AZ102" s="1902" t="s">
        <v>1834</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1835</v>
      </c>
    </row>
    <row customHeight="1" ht="11.25">
      <c r="AZ103" s="1902" t="s">
        <v>1836</v>
      </c>
      <c r="BA103" s="1903" t="s">
        <v>1837</v>
      </c>
      <c r="BN103" s="1069" t="s">
        <v>1838</v>
      </c>
    </row>
    <row customHeight="1" ht="11.25">
      <c r="BN104" s="1069" t="s">
        <v>1839</v>
      </c>
    </row>
    <row customHeight="1" ht="11.25">
      <c r="AZ105" s="1693" t="s">
        <v>1840</v>
      </c>
    </row>
    <row customHeight="1" ht="11.25">
      <c r="AZ106" s="1121" t="s">
        <v>1841</v>
      </c>
    </row>
    <row customHeight="1" ht="11.25">
      <c r="AZ107" s="1121" t="s">
        <v>1842</v>
      </c>
      <c r="BH107" s="1068" t="s">
        <v>1843</v>
      </c>
      <c r="BJ107" s="1068" t="s">
        <v>1844</v>
      </c>
      <c r="BL107" s="1068" t="s">
        <v>1845</v>
      </c>
      <c r="BN107" s="1068" t="s">
        <v>1846</v>
      </c>
    </row>
    <row customHeight="1" ht="11.25">
      <c r="AZ108" s="1121" t="s">
        <v>569</v>
      </c>
      <c r="BH108" s="1069" t="s">
        <v>1847</v>
      </c>
      <c r="BJ108" s="1069" t="s">
        <v>1848</v>
      </c>
      <c r="BL108" s="1069" t="s">
        <v>1502</v>
      </c>
      <c r="BN108" s="1069" t="s">
        <v>1849</v>
      </c>
    </row>
    <row customHeight="1" ht="11.25">
      <c r="BH109" s="1069" t="s">
        <v>1850</v>
      </c>
    </row>
    <row customHeight="1" ht="11.25">
      <c r="AZ110" s="1693" t="s">
        <v>1851</v>
      </c>
      <c r="BH110" s="1069" t="s">
        <v>1850</v>
      </c>
    </row>
    <row customHeight="1" ht="11.25">
      <c r="AZ111" s="1902" t="s">
        <v>1812</v>
      </c>
      <c r="BA111" s="1903" t="s">
        <v>1813</v>
      </c>
    </row>
    <row customHeight="1" ht="11.25">
      <c r="AZ112" s="1902" t="s">
        <v>1818</v>
      </c>
      <c r="BA112" s="1903" t="s">
        <v>1819</v>
      </c>
    </row>
    <row customHeight="1" ht="22.5">
      <c r="AZ113" s="1902" t="s">
        <v>1824</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1829</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1852</v>
      </c>
    </row>
    <row customHeight="1" ht="22.5">
      <c r="AZ115" s="1902" t="s">
        <v>1834</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1213</v>
      </c>
    </row>
    <row customHeight="1" ht="11.25">
      <c r="AZ116" s="1902" t="s">
        <v>1836</v>
      </c>
      <c r="BA116" s="1903" t="s">
        <v>1837</v>
      </c>
      <c r="BH116" s="1069" t="s">
        <v>1240</v>
      </c>
    </row>
    <row customHeight="1" ht="11.25">
      <c r="BH117" s="1069" t="s">
        <v>1275</v>
      </c>
    </row>
    <row customHeight="1" ht="11.25">
      <c r="BH118" s="1069"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224A51-2318-A8D9-5155-0.4FD2A0C5}"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297</v>
      </c>
      <c r="J1" s="456" t="s">
        <v>14</v>
      </c>
    </row>
    <row customHeight="1" ht="22.5" hidden="1">
      <c r="A2" s="503"/>
      <c r="B2" s="503"/>
      <c r="C2" s="1731" t="s">
        <v>687</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Челябинская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298</v>
      </c>
      <c r="E9" s="2206"/>
      <c r="F9" s="2206"/>
      <c r="G9" s="2209" t="s">
        <v>299</v>
      </c>
      <c r="J9" s="456">
        <v>11</v>
      </c>
    </row>
    <row customHeight="1" ht="11.549999999999999">
      <c r="A10" s="503"/>
      <c r="B10" s="503"/>
      <c r="C10" s="458"/>
      <c r="D10" s="1475" t="s">
        <v>87</v>
      </c>
      <c r="E10" s="1477" t="s">
        <v>300</v>
      </c>
      <c r="F10" s="1477" t="s">
        <v>301</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Троицкая ГРЭС филиал ПАО "ОГК-2"</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1853</v>
      </c>
      <c r="F13" s="1522" t="s">
        <v>304</v>
      </c>
      <c r="G13" s="475"/>
      <c r="H13" s="1534"/>
      <c r="J13" s="456">
        <v>19</v>
      </c>
    </row>
    <row customHeight="1" ht="19.95">
      <c r="A14" s="503"/>
      <c r="B14" s="503"/>
      <c r="C14" s="458"/>
      <c r="D14" s="1524" t="s">
        <v>707</v>
      </c>
      <c r="E14" s="1525" t="s">
        <v>1854</v>
      </c>
      <c r="F14" s="1527"/>
      <c r="G14" s="1526" t="s">
        <v>1855</v>
      </c>
      <c r="H14" s="1534"/>
      <c r="J14" s="456">
        <v>19</v>
      </c>
    </row>
    <row customHeight="1" ht="19.95">
      <c r="A15" s="503"/>
      <c r="B15" s="503"/>
      <c r="C15" s="458"/>
      <c r="D15" s="1524" t="s">
        <v>305</v>
      </c>
      <c r="E15" s="1525" t="s">
        <v>1856</v>
      </c>
      <c r="F15" s="1527"/>
      <c r="G15" s="1526" t="s">
        <v>1857</v>
      </c>
      <c r="H15" s="1534"/>
      <c r="J15" s="456">
        <v>19</v>
      </c>
    </row>
    <row customHeight="1" ht="24">
      <c r="A16" s="503"/>
      <c r="B16" s="503"/>
      <c r="C16" s="458"/>
      <c r="D16" s="1524" t="s">
        <v>308</v>
      </c>
      <c r="E16" s="1523" t="s">
        <v>1858</v>
      </c>
      <c r="F16" s="1532"/>
      <c r="G16" s="475" t="s">
        <v>1859</v>
      </c>
      <c r="H16" s="1534"/>
      <c r="J16" s="456">
        <v>23</v>
      </c>
    </row>
    <row customHeight="1" ht="48.29999999999999">
      <c r="A17" s="503"/>
      <c r="B17" s="503"/>
      <c r="C17" s="458"/>
      <c r="D17" s="1521">
        <v>3</v>
      </c>
      <c r="E17" s="1528" t="s">
        <v>1860</v>
      </c>
      <c r="F17" s="1527"/>
      <c r="G17" s="475" t="s">
        <v>1861</v>
      </c>
      <c r="H17" s="1534"/>
      <c r="J17" s="456">
        <v>46</v>
      </c>
    </row>
    <row customHeight="1" ht="48.29999999999999">
      <c r="A18" s="1476">
        <v>1</v>
      </c>
      <c r="B18" s="503"/>
      <c r="C18" s="1478"/>
      <c r="D18" s="1521" t="s">
        <v>90</v>
      </c>
      <c r="E18" s="1528" t="s">
        <v>1862</v>
      </c>
      <c r="F18" s="1527"/>
      <c r="G18" s="475" t="s">
        <v>1861</v>
      </c>
      <c r="H18" s="1534"/>
      <c r="I18" s="853"/>
      <c r="J18" s="456">
        <v>46</v>
      </c>
    </row>
    <row customHeight="1" ht="23.25">
      <c r="A19" s="503"/>
      <c r="B19" s="503"/>
      <c r="C19" s="458"/>
      <c r="D19" s="1521" t="s">
        <v>110</v>
      </c>
      <c r="E19" s="1528" t="s">
        <v>1863</v>
      </c>
      <c r="F19" s="1522" t="s">
        <v>304</v>
      </c>
      <c r="G19" s="2472" t="s">
        <v>1864</v>
      </c>
      <c r="H19" s="476"/>
      <c r="J19" s="456">
        <v>22</v>
      </c>
    </row>
    <row s="1531" customFormat="1" customHeight="1" ht="5.25" hidden="1">
      <c r="A20" s="503"/>
      <c r="B20" s="503"/>
      <c r="C20" s="1530"/>
      <c r="D20" s="1529" t="s">
        <v>1114</v>
      </c>
      <c r="E20" s="1015"/>
      <c r="F20" s="1014"/>
      <c r="G20" s="2473"/>
      <c r="J20" s="1531">
        <v>0</v>
      </c>
    </row>
    <row customHeight="1" ht="15.75">
      <c r="A21" s="503"/>
      <c r="B21" s="503"/>
      <c r="C21" s="458"/>
      <c r="D21" s="468"/>
      <c r="E21" s="416" t="s">
        <v>337</v>
      </c>
      <c r="F21" s="470"/>
      <c r="G21" s="2474"/>
      <c r="H21" s="1534"/>
      <c r="J21" s="456">
        <v>15</v>
      </c>
    </row>
    <row s="502" customFormat="1" customHeight="1" ht="26.25">
      <c r="A22" s="503"/>
      <c r="B22" s="503"/>
      <c r="C22" s="503"/>
      <c r="D22" s="1521" t="s">
        <v>91</v>
      </c>
      <c r="E22" s="475" t="s">
        <v>1865</v>
      </c>
      <c r="F22" s="1527"/>
      <c r="G22" s="475" t="s">
        <v>1866</v>
      </c>
      <c r="H22" s="1533"/>
      <c r="J22" s="502">
        <v>25</v>
      </c>
    </row>
    <row s="502" customFormat="1" customHeight="1" ht="19.95">
      <c r="A23" s="503"/>
      <c r="B23" s="503"/>
      <c r="C23" s="503"/>
      <c r="D23" s="1521" t="s">
        <v>92</v>
      </c>
      <c r="E23" s="1528" t="s">
        <v>1867</v>
      </c>
      <c r="F23" s="1532"/>
      <c r="G23" s="475" t="s">
        <v>1868</v>
      </c>
      <c r="H23" s="1533"/>
      <c r="J23" s="502">
        <v>19</v>
      </c>
    </row>
    <row s="502" customFormat="1" customHeight="1" ht="144" hidden="1">
      <c r="A24" s="503"/>
      <c r="B24" s="503"/>
      <c r="C24" s="503"/>
      <c r="D24" s="1521" t="s">
        <v>111</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D28DCE-A025-BFA9-B4B3-0.966E4B75}"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1869</v>
      </c>
      <c r="G1" s="1632" t="s">
        <v>48</v>
      </c>
      <c r="H1" s="1632" t="s">
        <v>50</v>
      </c>
      <c r="IU1" s="1156" t="s">
        <v>14</v>
      </c>
    </row>
    <row s="1851" customFormat="1" customHeight="1" ht="22.5" hidden="1">
      <c r="A2" s="832"/>
      <c r="B2" s="1161">
        <v>1</v>
      </c>
      <c r="C2" s="1161"/>
      <c r="D2" s="1929" t="s">
        <v>687</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298</v>
      </c>
      <c r="F7" s="2103"/>
      <c r="G7" s="2103"/>
      <c r="H7" s="2103"/>
      <c r="I7" s="2103"/>
      <c r="J7" s="2475" t="s">
        <v>299</v>
      </c>
      <c r="K7" s="501"/>
      <c r="L7" s="501"/>
      <c r="M7" s="501"/>
      <c r="N7" s="501"/>
      <c r="O7" s="227"/>
      <c r="P7" s="501"/>
      <c r="Q7" s="226"/>
      <c r="R7" s="226"/>
      <c r="S7" s="226"/>
      <c r="T7" s="226"/>
      <c r="IU7" s="508">
        <v>14</v>
      </c>
    </row>
    <row s="1820" customFormat="1" customHeight="1" ht="21">
      <c r="A8" s="1156"/>
      <c r="B8" s="1161"/>
      <c r="C8" s="1156"/>
      <c r="D8" s="1496"/>
      <c r="E8" s="1549" t="s">
        <v>87</v>
      </c>
      <c r="F8" s="1541" t="s">
        <v>1869</v>
      </c>
      <c r="G8" s="1541" t="s">
        <v>48</v>
      </c>
      <c r="H8" s="1541" t="s">
        <v>50</v>
      </c>
      <c r="I8" s="1541" t="s">
        <v>1870</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1871</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8364C5-27A8-9427-360E-0.32EBFA2F}"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687</v>
      </c>
      <c r="E2" s="1890"/>
      <c r="F2" s="1893" t="str">
        <f>IF(ROIV_INFO_NAME="","",ROIV_INFO_NAME)</f>
        <v>Троицкая ГРЭС филиал ПАО "ОГК-2"</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298</v>
      </c>
      <c r="F7" s="2103"/>
      <c r="G7" s="2103"/>
      <c r="H7" s="2103"/>
      <c r="I7" s="2103"/>
      <c r="J7" s="2103"/>
      <c r="K7" s="2103"/>
      <c r="L7" s="2475" t="s">
        <v>299</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1872</v>
      </c>
      <c r="H9" s="1538" t="s">
        <v>1873</v>
      </c>
      <c r="I9" s="1538" t="s">
        <v>1874</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Троицкая ГРЭС филиал ПАО "ОГК-2"</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1875</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A4216B-195B-9762-260C-0.DADDD131}"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687</v>
      </c>
      <c r="E2" s="1905"/>
      <c r="F2" s="1907" t="str">
        <f>IF(ROIV_INFO_NAME="","",ROIV_INFO_NAME)</f>
        <v>Троицкая ГРЭС филиал ПАО "ОГК-2"</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298</v>
      </c>
      <c r="F7" s="2103"/>
      <c r="G7" s="2103"/>
      <c r="H7" s="2103"/>
      <c r="I7" s="2103"/>
      <c r="J7" s="2103"/>
      <c r="K7" s="2103"/>
      <c r="L7" s="2475" t="s">
        <v>299</v>
      </c>
      <c r="M7" s="1625"/>
      <c r="N7" s="1625"/>
      <c r="O7" s="1625"/>
      <c r="P7" s="1625"/>
      <c r="Q7" s="1625"/>
      <c r="R7" s="1625"/>
      <c r="S7" s="226"/>
      <c r="T7" s="226"/>
      <c r="U7" s="226"/>
      <c r="V7" s="226"/>
      <c r="IW7" s="1610">
        <v>14</v>
      </c>
    </row>
    <row s="1820" customFormat="1" customHeight="1" ht="67.2">
      <c r="A8" s="1632"/>
      <c r="B8" s="1367"/>
      <c r="C8" s="1632"/>
      <c r="D8" s="1516"/>
      <c r="E8" s="2479" t="s">
        <v>87</v>
      </c>
      <c r="F8" s="2479" t="s">
        <v>1876</v>
      </c>
      <c r="G8" s="2481" t="s">
        <v>1877</v>
      </c>
      <c r="H8" s="2482"/>
      <c r="I8" s="2483"/>
      <c r="J8" s="2479" t="s">
        <v>1878</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1872</v>
      </c>
      <c r="H9" s="1895" t="s">
        <v>1873</v>
      </c>
      <c r="I9" s="1895" t="s">
        <v>1874</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Троицкая ГРЭС филиал ПАО "ОГК-2"</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1875</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B55723-E195-C3FD-6AAE-0.6AD01214}"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687</v>
      </c>
      <c r="E2" s="2128">
        <v>1</v>
      </c>
      <c r="F2" s="2304" t="str">
        <f>IF(region_name="","",region_name)</f>
        <v>Челябинская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1879</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687</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298</v>
      </c>
      <c r="F10" s="2128"/>
      <c r="G10" s="2128"/>
      <c r="H10" s="2128"/>
      <c r="I10" s="2128"/>
      <c r="J10" s="2128"/>
      <c r="K10" s="2128"/>
      <c r="L10" s="2128"/>
      <c r="M10" s="2102"/>
      <c r="N10" s="2479" t="s">
        <v>299</v>
      </c>
      <c r="O10" s="501"/>
      <c r="P10" s="501"/>
      <c r="Q10" s="508">
        <v>14</v>
      </c>
    </row>
    <row s="1820" customFormat="1" customHeight="1" ht="44.25">
      <c r="A11" s="1632"/>
      <c r="B11" s="1367"/>
      <c r="C11" s="1632"/>
      <c r="D11" s="1516"/>
      <c r="E11" s="2493" t="s">
        <v>87</v>
      </c>
      <c r="F11" s="2493" t="s">
        <v>302</v>
      </c>
      <c r="G11" s="2493" t="s">
        <v>1880</v>
      </c>
      <c r="H11" s="2493"/>
      <c r="I11" s="2493" t="s">
        <v>1881</v>
      </c>
      <c r="J11" s="2493"/>
      <c r="K11" s="2493"/>
      <c r="L11" s="2493" t="s">
        <v>1882</v>
      </c>
      <c r="M11" s="2481" t="s">
        <v>1883</v>
      </c>
      <c r="N11" s="2492"/>
      <c r="O11" s="1625"/>
      <c r="P11" s="1625"/>
      <c r="Q11" s="1610">
        <v>42</v>
      </c>
    </row>
    <row s="1820" customFormat="1" customHeight="1" ht="29.25">
      <c r="A12" s="1156"/>
      <c r="B12" s="1161"/>
      <c r="C12" s="1156"/>
      <c r="D12" s="1496"/>
      <c r="E12" s="2479"/>
      <c r="F12" s="2493"/>
      <c r="G12" s="1910" t="s">
        <v>1884</v>
      </c>
      <c r="H12" s="1910" t="s">
        <v>306</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Челябинская область</v>
      </c>
      <c r="G13" s="2488"/>
      <c r="H13" s="2495"/>
      <c r="I13" s="475"/>
      <c r="J13" s="1906">
        <v>1</v>
      </c>
      <c r="K13" s="1919"/>
      <c r="L13" s="1920"/>
      <c r="M13" s="1920"/>
      <c r="N13" s="2489" t="s">
        <v>1885</v>
      </c>
      <c r="O13" s="1536"/>
      <c r="P13" s="512"/>
      <c r="Q13" s="424">
        <v>22</v>
      </c>
    </row>
    <row s="1851" customFormat="1" customHeight="1" ht="23.25">
      <c r="A14" s="2100"/>
      <c r="B14" s="1161"/>
      <c r="C14" s="1161"/>
      <c r="D14" s="802"/>
      <c r="E14" s="2128"/>
      <c r="F14" s="2487"/>
      <c r="G14" s="2488"/>
      <c r="H14" s="2496"/>
      <c r="I14" s="422"/>
      <c r="J14" s="1501"/>
      <c r="K14" s="1501" t="s">
        <v>1879</v>
      </c>
      <c r="L14" s="1544"/>
      <c r="M14" s="1544"/>
      <c r="N14" s="2490"/>
      <c r="O14" s="1536"/>
      <c r="P14" s="512"/>
      <c r="Q14" s="424">
        <v>22</v>
      </c>
    </row>
    <row s="1851" customFormat="1" customHeight="1" ht="23.25">
      <c r="A15" s="2100"/>
      <c r="B15" s="1161"/>
      <c r="C15" s="413"/>
      <c r="D15" s="802"/>
      <c r="E15" s="422"/>
      <c r="F15" s="1501" t="s">
        <v>1871</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ED6969-00F9-B4DF-F78F-0.F3B65FA5}"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1886</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298</v>
      </c>
      <c r="E8" s="2210"/>
      <c r="F8" s="2210"/>
      <c r="G8" s="2210"/>
      <c r="H8" s="2210"/>
      <c r="I8" s="2210" t="s">
        <v>299</v>
      </c>
      <c r="M8" s="122">
        <v>14</v>
      </c>
    </row>
    <row customHeight="1" ht="29.25">
      <c r="D9" s="2210" t="s">
        <v>87</v>
      </c>
      <c r="E9" s="2210" t="s">
        <v>1887</v>
      </c>
      <c r="F9" s="2210"/>
      <c r="G9" s="2210"/>
      <c r="H9" s="2210"/>
      <c r="I9" s="2210"/>
      <c r="M9" s="122">
        <v>28</v>
      </c>
    </row>
    <row customHeight="1" ht="24">
      <c r="D10" s="2210"/>
      <c r="E10" s="128" t="s">
        <v>1888</v>
      </c>
      <c r="F10" s="128" t="s">
        <v>1889</v>
      </c>
      <c r="G10" s="128" t="s">
        <v>1890</v>
      </c>
      <c r="H10" s="128" t="s">
        <v>388</v>
      </c>
      <c r="I10" s="2210"/>
      <c r="M10" s="122">
        <v>23</v>
      </c>
    </row>
    <row customHeight="1" ht="12" hidden="1">
      <c r="D11" s="88" t="s">
        <v>108</v>
      </c>
      <c r="E11" s="88" t="s">
        <v>90</v>
      </c>
      <c r="F11" s="88" t="s">
        <v>110</v>
      </c>
      <c r="G11" s="88" t="s">
        <v>91</v>
      </c>
      <c r="H11" s="88" t="s">
        <v>92</v>
      </c>
      <c r="I11" s="88" t="s">
        <v>111</v>
      </c>
      <c r="M11" s="122">
        <v>0</v>
      </c>
    </row>
    <row s="1824" customFormat="1" customHeight="1" ht="26.25">
      <c r="A12" s="146" t="s">
        <v>89</v>
      </c>
      <c r="B12" s="126" t="s">
        <v>22</v>
      </c>
      <c r="C12" s="127"/>
      <c r="D12" s="129" t="s">
        <v>108</v>
      </c>
      <c r="E12" s="382"/>
      <c r="F12" s="382"/>
      <c r="G12" s="1735" t="s">
        <v>22</v>
      </c>
      <c r="H12" s="383"/>
      <c r="I12" s="2170" t="s">
        <v>1891</v>
      </c>
      <c r="K12" s="273"/>
      <c r="L12" s="274"/>
      <c r="M12" s="118">
        <v>25</v>
      </c>
    </row>
    <row customHeight="1" ht="15.75">
      <c r="A13" s="122"/>
      <c r="B13" s="122"/>
      <c r="C13" s="122"/>
      <c r="D13" s="110"/>
      <c r="E13" s="131" t="s">
        <v>466</v>
      </c>
      <c r="F13" s="130"/>
      <c r="G13" s="130"/>
      <c r="H13" s="215"/>
      <c r="I13" s="2172"/>
      <c r="M13" s="122">
        <v>15</v>
      </c>
    </row>
    <row customHeight="1" ht="3">
      <c r="A14" s="122"/>
      <c r="B14" s="122"/>
      <c r="C14" s="122"/>
      <c r="M14" s="122">
        <v>3</v>
      </c>
    </row>
    <row customHeight="1" ht="29.25">
      <c r="E15" s="2497" t="s">
        <v>1892</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2B1393-90FA-10E4-A6F1-0.9B3EDAC6}"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1893</v>
      </c>
      <c r="E7" s="2499"/>
      <c r="F7" s="268"/>
      <c r="J7" s="70">
        <v>22</v>
      </c>
    </row>
    <row customHeight="1" ht="3">
      <c r="C8" s="93"/>
      <c r="D8" s="71"/>
      <c r="E8" s="71"/>
      <c r="J8" s="70">
        <v>3</v>
      </c>
    </row>
    <row customHeight="1" ht="16.8">
      <c r="C9" s="93"/>
      <c r="D9" s="106" t="s">
        <v>87</v>
      </c>
      <c r="E9" s="261" t="s">
        <v>1894</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1895</v>
      </c>
      <c r="J13" s="70">
        <v>12</v>
      </c>
    </row>
    <row customHeight="1" ht="3">
      <c r="J14" s="70">
        <v>3</v>
      </c>
    </row>
    <row customHeight="1" ht="23.25">
      <c r="C15" s="138"/>
      <c r="D15" s="2500" t="s">
        <v>1896</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DA9105-33DB-7A3B-4B37-0.240FA03F}"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1897</v>
      </c>
      <c r="E7" s="2101"/>
      <c r="F7" s="268"/>
      <c r="M7" s="70">
        <v>22</v>
      </c>
    </row>
    <row customHeight="1" ht="3">
      <c r="C8" s="93"/>
      <c r="D8" s="71"/>
      <c r="E8" s="71"/>
      <c r="M8" s="70">
        <v>3</v>
      </c>
    </row>
    <row customHeight="1" ht="16.8">
      <c r="C9" s="93"/>
      <c r="D9" s="106" t="s">
        <v>87</v>
      </c>
      <c r="E9" s="109" t="s">
        <v>285</v>
      </c>
      <c r="M9" s="70">
        <v>16</v>
      </c>
    </row>
    <row customHeight="1" ht="12.75">
      <c r="C10" s="93"/>
      <c r="D10" s="88" t="s">
        <v>108</v>
      </c>
      <c r="E10" s="88" t="s">
        <v>109</v>
      </c>
      <c r="M10" s="70">
        <v>12</v>
      </c>
    </row>
    <row customHeight="1" ht="15" hidden="1">
      <c r="C11" s="93"/>
      <c r="D11" s="114">
        <v>0</v>
      </c>
      <c r="E11" s="150"/>
      <c r="M11" s="70">
        <v>0</v>
      </c>
    </row>
    <row customHeight="1" ht="14.699999999999998">
      <c r="C12" s="93"/>
      <c r="D12" s="110"/>
      <c r="E12" s="108" t="s">
        <v>1895</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E7C599-95A6-C828-24F2-0.B3F442ED}"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277</v>
      </c>
      <c r="M2" s="1554" t="s">
        <v>278</v>
      </c>
      <c r="R2" s="1554" t="s">
        <v>279</v>
      </c>
      <c r="S2" s="1554" t="s">
        <v>278</v>
      </c>
      <c r="X2" s="1554" t="s">
        <v>277</v>
      </c>
      <c r="Y2" s="1554" t="s">
        <v>278</v>
      </c>
      <c r="AD2" s="1554" t="s">
        <v>277</v>
      </c>
      <c r="AE2" s="1554" t="s">
        <v>278</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280</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Троицкая ГРЭС филиал ПАО "ОГК-2"</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104</v>
      </c>
      <c r="F8" s="2193" t="s">
        <v>122</v>
      </c>
      <c r="G8" s="2194"/>
      <c r="H8" s="2193" t="s">
        <v>87</v>
      </c>
      <c r="I8" s="2194"/>
      <c r="J8" s="2128" t="s">
        <v>123</v>
      </c>
      <c r="K8" s="1557"/>
      <c r="L8" s="2197" t="s">
        <v>281</v>
      </c>
      <c r="M8" s="2197"/>
      <c r="N8" s="2197"/>
      <c r="O8" s="2197"/>
      <c r="P8" s="2197"/>
      <c r="Q8" s="1558"/>
      <c r="R8" s="2097" t="s">
        <v>282</v>
      </c>
      <c r="S8" s="2198"/>
      <c r="T8" s="2198"/>
      <c r="U8" s="2198"/>
      <c r="V8" s="2198"/>
      <c r="W8" s="1558"/>
      <c r="X8" s="2199" t="s">
        <v>283</v>
      </c>
      <c r="Y8" s="2199"/>
      <c r="Z8" s="2199"/>
      <c r="AA8" s="2199"/>
      <c r="AB8" s="2199"/>
      <c r="AC8" s="1559"/>
      <c r="AD8" s="2128" t="s">
        <v>284</v>
      </c>
      <c r="AE8" s="2128"/>
      <c r="AF8" s="2128"/>
      <c r="AG8" s="2128"/>
      <c r="AH8" s="2102"/>
      <c r="AI8" s="2128" t="s">
        <v>285</v>
      </c>
      <c r="AJ8" s="1575"/>
      <c r="BM8" s="294">
        <v>32</v>
      </c>
    </row>
    <row customHeight="1" ht="23.25">
      <c r="D9" s="2128"/>
      <c r="E9" s="2128"/>
      <c r="F9" s="2176" t="s">
        <v>88</v>
      </c>
      <c r="G9" s="2176" t="s">
        <v>128</v>
      </c>
      <c r="H9" s="2195"/>
      <c r="I9" s="2196"/>
      <c r="J9" s="2102"/>
      <c r="K9" s="1560"/>
      <c r="L9" s="2128" t="s">
        <v>286</v>
      </c>
      <c r="M9" s="2102"/>
      <c r="N9" s="2193" t="s">
        <v>87</v>
      </c>
      <c r="O9" s="2194"/>
      <c r="P9" s="2128" t="s">
        <v>129</v>
      </c>
      <c r="Q9" s="1557"/>
      <c r="R9" s="2128" t="s">
        <v>286</v>
      </c>
      <c r="S9" s="2102"/>
      <c r="T9" s="2193" t="s">
        <v>87</v>
      </c>
      <c r="U9" s="2194"/>
      <c r="V9" s="2128" t="s">
        <v>129</v>
      </c>
      <c r="W9" s="1557"/>
      <c r="X9" s="2128" t="s">
        <v>286</v>
      </c>
      <c r="Y9" s="2102"/>
      <c r="Z9" s="2193" t="s">
        <v>87</v>
      </c>
      <c r="AA9" s="2194"/>
      <c r="AB9" s="2128" t="s">
        <v>287</v>
      </c>
      <c r="AC9" s="1557"/>
      <c r="AD9" s="2128" t="s">
        <v>286</v>
      </c>
      <c r="AE9" s="2102"/>
      <c r="AF9" s="2193" t="s">
        <v>87</v>
      </c>
      <c r="AG9" s="2194"/>
      <c r="AH9" s="2102" t="s">
        <v>287</v>
      </c>
      <c r="AI9" s="2128"/>
      <c r="AJ9" s="1575"/>
      <c r="BM9" s="294">
        <v>22</v>
      </c>
    </row>
    <row customHeight="1" ht="24">
      <c r="D10" s="2176"/>
      <c r="E10" s="2176"/>
      <c r="F10" s="2200"/>
      <c r="G10" s="2200"/>
      <c r="H10" s="2201"/>
      <c r="I10" s="2202"/>
      <c r="J10" s="2193"/>
      <c r="K10" s="1560"/>
      <c r="L10" s="1579" t="s">
        <v>288</v>
      </c>
      <c r="M10" s="1574" t="s">
        <v>289</v>
      </c>
      <c r="N10" s="2195"/>
      <c r="O10" s="2196"/>
      <c r="P10" s="2176"/>
      <c r="Q10" s="1557"/>
      <c r="R10" s="1579" t="s">
        <v>288</v>
      </c>
      <c r="S10" s="1574" t="s">
        <v>289</v>
      </c>
      <c r="T10" s="2195"/>
      <c r="U10" s="2196"/>
      <c r="V10" s="2176"/>
      <c r="W10" s="1557"/>
      <c r="X10" s="1579" t="s">
        <v>288</v>
      </c>
      <c r="Y10" s="1574" t="s">
        <v>289</v>
      </c>
      <c r="Z10" s="2195"/>
      <c r="AA10" s="2196"/>
      <c r="AB10" s="2176"/>
      <c r="AC10" s="1557"/>
      <c r="AD10" s="1579" t="s">
        <v>288</v>
      </c>
      <c r="AE10" s="1574" t="s">
        <v>289</v>
      </c>
      <c r="AF10" s="2195"/>
      <c r="AG10" s="2196"/>
      <c r="AH10" s="2193"/>
      <c r="AI10" s="2176"/>
      <c r="AJ10" s="1575"/>
      <c r="AK10" s="255" t="s">
        <v>290</v>
      </c>
      <c r="AL10" s="255" t="s">
        <v>130</v>
      </c>
      <c r="BM10" s="294">
        <v>23</v>
      </c>
    </row>
    <row customHeight="1" ht="15">
      <c r="D11" s="2184" t="s">
        <v>108</v>
      </c>
      <c r="E11" s="2180" t="s">
        <v>291</v>
      </c>
      <c r="F11" s="2180" t="s">
        <v>292</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109</v>
      </c>
      <c r="E17" s="2180" t="s">
        <v>291</v>
      </c>
      <c r="F17" s="2180" t="s">
        <v>293</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291</v>
      </c>
      <c r="F23" s="2180" t="s">
        <v>294</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291</v>
      </c>
      <c r="F29" s="2180" t="s">
        <v>295</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110</v>
      </c>
      <c r="E35" s="2180" t="s">
        <v>291</v>
      </c>
      <c r="F35" s="2180" t="s">
        <v>296</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CB0E75-718F-5A24-C664-0.13E93254}"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1898</v>
      </c>
      <c r="C2" s="2501"/>
      <c r="D2" s="2501"/>
      <c r="E2" s="269"/>
      <c r="F2" s="90">
        <v>22</v>
      </c>
    </row>
    <row customHeight="1" ht="3">
      <c r="F3" s="90">
        <v>3</v>
      </c>
    </row>
    <row customHeight="1" ht="23.25">
      <c r="B4" s="2615" t="s">
        <v>1899</v>
      </c>
      <c r="C4" s="384" t="s">
        <v>1900</v>
      </c>
      <c r="D4" s="384" t="s">
        <v>1901</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6C815E-9424-696B-BACD-0.8DED5C4B}"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1902</v>
      </c>
    </row>
    <row r="4" s="265" customFormat="1" customHeight="1" ht="15">
      <c r="C4" s="1817"/>
      <c r="D4" s="114"/>
      <c r="E4" s="378"/>
    </row>
    <row r="6" s="1816" customFormat="1" customHeight="1" ht="17.25">
      <c r="A6" s="1816" t="s">
        <v>1903</v>
      </c>
    </row>
    <row r="8" s="265" customFormat="1" customHeight="1" ht="17.25">
      <c r="C8" s="1818"/>
      <c r="D8" s="114"/>
      <c r="E8" s="115"/>
    </row>
    <row r="11" s="1816" customFormat="1" customHeight="1" ht="17.25">
      <c r="A11" s="1816" t="s">
        <v>1904</v>
      </c>
    </row>
    <row r="13" s="1820" customFormat="1" customHeight="1" ht="15">
      <c r="A13" s="2218">
        <v>1</v>
      </c>
      <c r="B13" s="1161"/>
      <c r="C13" s="802" t="s">
        <v>687</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1905</v>
      </c>
    </row>
    <row r="19" s="1851" customFormat="1" customHeight="1" ht="15">
      <c r="A19" s="1883"/>
      <c r="B19" s="1367">
        <v>1</v>
      </c>
      <c r="C19" s="1367"/>
      <c r="D19" s="801" t="s">
        <v>687</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1906</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687</v>
      </c>
      <c r="D23" s="2109" t="s">
        <v>108</v>
      </c>
      <c r="E23" s="2110"/>
      <c r="F23" s="2108" t="s">
        <v>19</v>
      </c>
      <c r="G23" s="2558"/>
      <c r="H23" s="2128">
        <v>1</v>
      </c>
      <c r="I23" s="2560" t="str">
        <f>IF(U23="","",INDEX(TERRITORY_MR_LIST,MATCH(U23,TERRITORY_LIST_ID,0)))</f>
        <v/>
      </c>
      <c r="J23" s="2108" t="s">
        <v>19</v>
      </c>
      <c r="K23" s="833"/>
      <c r="L23" s="1783" t="s">
        <v>108</v>
      </c>
      <c r="M23" s="604"/>
      <c r="N23" s="605"/>
      <c r="O23" s="605"/>
      <c r="P23" s="605"/>
      <c r="Q23" s="605"/>
      <c r="R23" s="605"/>
      <c r="S23" s="605"/>
      <c r="T23" s="605"/>
      <c r="U23" s="606"/>
      <c r="V23" s="605"/>
      <c r="W23" s="605"/>
      <c r="X23" s="596"/>
      <c r="Y23" s="596" t="s">
        <v>118</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119</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120</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1907</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687</v>
      </c>
      <c r="H29" s="2104">
        <v>1</v>
      </c>
      <c r="I29" s="2563" t="str">
        <f>IF(U29="","",INDEX(TERRITORY_MR_LIST,MATCH(U29,TERRITORY_LIST_ID,0)))</f>
        <v/>
      </c>
      <c r="J29" s="2108" t="s">
        <v>19</v>
      </c>
      <c r="K29" s="833"/>
      <c r="L29" s="1783" t="s">
        <v>108</v>
      </c>
      <c r="M29" s="604"/>
      <c r="N29" s="605"/>
      <c r="O29" s="605"/>
      <c r="P29" s="605"/>
      <c r="Q29" s="605"/>
      <c r="R29" s="605"/>
      <c r="S29" s="605"/>
      <c r="T29" s="605"/>
      <c r="U29" s="606"/>
      <c r="V29" s="605"/>
      <c r="W29" s="605"/>
      <c r="X29" s="596"/>
      <c r="Y29" s="596" t="s">
        <v>118</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119</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1908</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687</v>
      </c>
      <c r="L34" s="1730" t="s">
        <v>108</v>
      </c>
      <c r="M34" s="812"/>
      <c r="N34" s="813"/>
      <c r="O34" s="605"/>
      <c r="P34" s="605"/>
      <c r="Q34" s="605"/>
      <c r="R34" s="605"/>
      <c r="S34" s="605"/>
      <c r="T34" s="605"/>
      <c r="U34" s="606"/>
      <c r="V34" s="605"/>
      <c r="W34" s="605"/>
      <c r="X34" s="596"/>
      <c r="Y34" s="596" t="s">
        <v>118</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1909</v>
      </c>
    </row>
    <row customHeight="1" ht="11.25"/>
    <row s="456" customFormat="1" customHeight="1" ht="22.5">
      <c r="A39" s="1792"/>
      <c r="B39" s="458"/>
      <c r="C39" s="860"/>
      <c r="D39" s="441"/>
      <c r="E39" s="861"/>
      <c r="F39" s="1813"/>
      <c r="G39" s="1823"/>
      <c r="H39" s="476"/>
    </row>
    <row customHeight="1" ht="11.25"/>
    <row s="1816" customFormat="1" customHeight="1" ht="11.25">
      <c r="A41" s="1816" t="s">
        <v>1910</v>
      </c>
    </row>
    <row customHeight="1" ht="11.25"/>
    <row s="456" customFormat="1" customHeight="1" ht="22.5">
      <c r="A43" s="458"/>
      <c r="B43" s="458"/>
      <c r="C43" s="458"/>
      <c r="D43" s="441"/>
      <c r="E43" s="861"/>
      <c r="F43" s="862"/>
      <c r="G43" s="1823"/>
      <c r="H43" s="476"/>
    </row>
    <row customHeight="1" ht="11.25"/>
    <row s="1816" customFormat="1" customHeight="1" ht="11.25">
      <c r="A45" s="1816" t="s">
        <v>1911</v>
      </c>
    </row>
    <row customHeight="1" ht="11.25"/>
    <row s="456" customFormat="1" customHeight="1" ht="24">
      <c r="A47" s="2203" t="s">
        <v>311</v>
      </c>
      <c r="B47" s="503"/>
      <c r="C47" s="2214"/>
      <c r="D47" s="446" t="str">
        <f>A47</f>
        <v>5.1</v>
      </c>
      <c r="E47" s="443" t="s">
        <v>312</v>
      </c>
      <c r="F47" s="1977" t="s">
        <v>304</v>
      </c>
      <c r="G47" s="445" t="s">
        <v>313</v>
      </c>
      <c r="H47" s="476"/>
      <c r="I47" s="853"/>
    </row>
    <row s="456" customFormat="1" customHeight="1" ht="22.5">
      <c r="A48" s="2203"/>
      <c r="B48" s="503"/>
      <c r="C48" s="2214"/>
      <c r="D48" s="441" t="str">
        <f>D47&amp;".1"</f>
        <v>5.1.1</v>
      </c>
      <c r="E48" s="440" t="s">
        <v>314</v>
      </c>
      <c r="F48" s="1978" t="s">
        <v>22</v>
      </c>
      <c r="G48" s="475"/>
      <c r="H48" s="476"/>
      <c r="I48" s="853"/>
    </row>
    <row s="456" customFormat="1" customHeight="1" ht="22.5">
      <c r="A49" s="2203"/>
      <c r="B49" s="503"/>
      <c r="C49" s="2214"/>
      <c r="D49" s="441" t="str">
        <f>D47&amp;".2"</f>
        <v>5.1.2</v>
      </c>
      <c r="E49" s="440" t="s">
        <v>315</v>
      </c>
      <c r="F49" s="1733" t="s">
        <v>22</v>
      </c>
      <c r="G49" s="445" t="s">
        <v>316</v>
      </c>
      <c r="H49" s="476"/>
      <c r="I49" s="853"/>
    </row>
    <row s="456" customFormat="1" customHeight="1" ht="22.5">
      <c r="A50" s="2203"/>
      <c r="B50" s="503"/>
      <c r="C50" s="2214"/>
      <c r="D50" s="441" t="str">
        <f>D47&amp;".3"</f>
        <v>5.1.3</v>
      </c>
      <c r="E50" s="440" t="s">
        <v>317</v>
      </c>
      <c r="F50" s="1978" t="s">
        <v>22</v>
      </c>
      <c r="G50" s="475"/>
      <c r="H50" s="476"/>
      <c r="I50" s="853"/>
    </row>
    <row s="456" customFormat="1" customHeight="1" ht="22.5">
      <c r="A51" s="2203"/>
      <c r="B51" s="503"/>
      <c r="C51" s="2214"/>
      <c r="D51" s="441" t="str">
        <f>D47&amp;".4"</f>
        <v>5.1.4</v>
      </c>
      <c r="E51" s="440" t="s">
        <v>318</v>
      </c>
      <c r="F51" s="1978" t="s">
        <v>22</v>
      </c>
      <c r="G51" s="445" t="s">
        <v>319</v>
      </c>
      <c r="H51" s="476"/>
      <c r="I51" s="853"/>
    </row>
    <row r="54" s="1816" customFormat="1" customHeight="1" ht="17.25">
      <c r="A54" s="1816" t="s">
        <v>1912</v>
      </c>
    </row>
    <row r="56" s="1613" customFormat="1" customHeight="1" ht="18.75">
      <c r="A56" s="90"/>
      <c r="B56" s="1824"/>
      <c r="C56" s="1824"/>
      <c r="D56" s="1825"/>
      <c r="E56" s="1810"/>
      <c r="F56" s="869">
        <v>13</v>
      </c>
      <c r="G56" s="868"/>
      <c r="H56" s="794"/>
      <c r="I56" s="792"/>
      <c r="J56" s="521" t="s">
        <v>65</v>
      </c>
      <c r="K56" s="1826" t="s">
        <v>22</v>
      </c>
      <c r="L56" s="90"/>
      <c r="M56" s="1637"/>
      <c r="N56" s="1637"/>
      <c r="O56" s="1637"/>
      <c r="P56" s="517" t="s">
        <v>390</v>
      </c>
      <c r="Q56" s="517" t="s">
        <v>391</v>
      </c>
      <c r="R56" s="518" t="s">
        <v>392</v>
      </c>
      <c r="S56" s="1637" t="s">
        <v>393</v>
      </c>
      <c r="T56" s="1637"/>
      <c r="U56" s="1637"/>
      <c r="V56" s="1637"/>
    </row>
    <row r="58" s="1816" customFormat="1" customHeight="1" ht="11.25">
      <c r="A58" s="1816" t="s">
        <v>1913</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379</v>
      </c>
      <c r="AQ60" s="1625" t="s">
        <v>379</v>
      </c>
      <c r="AR60" s="1637"/>
      <c r="AS60" s="1637"/>
    </row>
    <row r="62" s="1816" customFormat="1" customHeight="1" ht="11.25">
      <c r="A62" s="1816" t="s">
        <v>1914</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1915</v>
      </c>
    </row>
    <row r="68" s="1636" customFormat="1" customHeight="1" ht="14.25">
      <c r="A68" s="344"/>
      <c r="B68" s="1161"/>
      <c r="C68" s="377"/>
      <c r="D68" s="1811"/>
      <c r="E68" s="887"/>
      <c r="F68" s="1826"/>
      <c r="G68" s="90"/>
      <c r="I68" s="1625"/>
      <c r="J68" s="1625"/>
    </row>
    <row r="70" s="1816" customFormat="1" customHeight="1" ht="11.25">
      <c r="A70" s="1816" t="s">
        <v>1916</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1917</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1918</v>
      </c>
    </row>
    <row r="75" s="1816" customFormat="1" customHeight="1" ht="11.25">
      <c r="A75" s="1816" t="s">
        <v>1919</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1917</v>
      </c>
    </row>
    <row r="79" s="1816" customFormat="1" customHeight="1" ht="11.25">
      <c r="A79" s="1816" t="s">
        <v>1920</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374</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1921</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1922</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1923</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1924</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1925</v>
      </c>
    </row>
    <row r="101" s="1636" customFormat="1" customHeight="1" ht="11.25">
      <c r="A101" s="1167"/>
      <c r="B101" s="1167"/>
      <c r="C101" s="1167"/>
      <c r="D101" s="1161"/>
      <c r="E101" s="1171"/>
      <c r="F101" s="1830"/>
      <c r="G101" s="1831"/>
      <c r="H101" s="2516" t="s">
        <v>108</v>
      </c>
      <c r="I101" s="2517"/>
      <c r="J101" s="2486"/>
      <c r="K101" s="2518"/>
      <c r="L101" s="2108" t="s">
        <v>19</v>
      </c>
      <c r="M101" s="2109"/>
      <c r="N101" s="1987"/>
      <c r="O101" s="1178" t="s">
        <v>374</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1923</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1926</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1927</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1928</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1929</v>
      </c>
    </row>
    <row r="115" s="1851" customFormat="1" customHeight="1" ht="15">
      <c r="A115" s="624"/>
      <c r="B115" s="625"/>
      <c r="C115" s="625"/>
      <c r="D115" s="2579" t="s">
        <v>108</v>
      </c>
      <c r="E115" s="2378" t="s">
        <v>104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607</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562</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563</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608</v>
      </c>
      <c r="F118" s="2377"/>
      <c r="G118" s="2377"/>
      <c r="H118" s="2377"/>
      <c r="I118" s="2377"/>
      <c r="J118" s="2377"/>
      <c r="K118" s="2377"/>
      <c r="L118" s="2377"/>
      <c r="M118" s="2377"/>
      <c r="N118" s="2377"/>
      <c r="O118" s="2377"/>
      <c r="P118" s="2377"/>
      <c r="Q118" s="559">
        <f>SUMIF(T119:T120,"i",Q119:Q120)</f>
        <v>0</v>
      </c>
      <c r="R118" s="1018"/>
      <c r="S118" s="1799" t="s">
        <v>609</v>
      </c>
      <c r="T118" s="718" t="s">
        <v>610</v>
      </c>
      <c r="U118" s="2375">
        <v>1</v>
      </c>
      <c r="V118" s="2375" t="s">
        <v>573</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1930</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611</v>
      </c>
      <c r="F121" s="2377"/>
      <c r="G121" s="2377"/>
      <c r="H121" s="2377"/>
      <c r="I121" s="2377"/>
      <c r="J121" s="2377"/>
      <c r="K121" s="2377"/>
      <c r="L121" s="2377"/>
      <c r="M121" s="2377"/>
      <c r="N121" s="2377"/>
      <c r="O121" s="2377"/>
      <c r="P121" s="2377"/>
      <c r="Q121" s="559">
        <f>SUMIF(T122:T123,"i",Q122:Q123)</f>
        <v>0</v>
      </c>
      <c r="R121" s="1018"/>
      <c r="S121" s="1799" t="s">
        <v>612</v>
      </c>
      <c r="T121" s="718" t="s">
        <v>610</v>
      </c>
      <c r="U121" s="2375">
        <v>1</v>
      </c>
      <c r="V121" s="2375" t="s">
        <v>573</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1930</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1931</v>
      </c>
    </row>
    <row r="127" s="1851" customFormat="1" customHeight="1" ht="15">
      <c r="A127" s="624"/>
      <c r="B127" s="625"/>
      <c r="C127" s="625"/>
      <c r="D127" s="2579" t="s">
        <v>108</v>
      </c>
      <c r="E127" s="2378" t="s">
        <v>104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607</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562</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563</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608</v>
      </c>
      <c r="F130" s="2377"/>
      <c r="G130" s="2377"/>
      <c r="H130" s="2377"/>
      <c r="I130" s="2377"/>
      <c r="J130" s="2377"/>
      <c r="K130" s="2377"/>
      <c r="L130" s="2377"/>
      <c r="M130" s="2377"/>
      <c r="N130" s="2377"/>
      <c r="O130" s="2377"/>
      <c r="P130" s="2377"/>
      <c r="Q130" s="559">
        <f>SUMIF(T131:T132,"i",Q131:Q132)</f>
        <v>0</v>
      </c>
      <c r="R130" s="1018"/>
      <c r="S130" s="1799" t="s">
        <v>609</v>
      </c>
      <c r="T130" s="718" t="s">
        <v>610</v>
      </c>
      <c r="U130" s="2375">
        <v>1</v>
      </c>
      <c r="V130" s="2375" t="s">
        <v>573</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1930</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610</v>
      </c>
      <c r="U133" s="2375">
        <v>1</v>
      </c>
      <c r="V133" s="2375" t="s">
        <v>573</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1932</v>
      </c>
    </row>
    <row r="139" s="1851" customFormat="1" customHeight="1" ht="45">
      <c r="A139" s="1807"/>
      <c r="B139" s="1161"/>
      <c r="C139" s="413"/>
      <c r="D139" s="90"/>
      <c r="E139" s="2573"/>
      <c r="F139" s="2109" t="s">
        <v>108</v>
      </c>
      <c r="G139" s="2576" t="s">
        <v>22</v>
      </c>
      <c r="H139" s="290"/>
      <c r="I139" s="638" t="s">
        <v>108</v>
      </c>
      <c r="J139" s="1808" t="s">
        <v>1933</v>
      </c>
      <c r="K139" s="639" t="s">
        <v>544</v>
      </c>
      <c r="L139" s="2225" t="s">
        <v>544</v>
      </c>
      <c r="M139" s="2578"/>
      <c r="N139" s="639" t="s">
        <v>544</v>
      </c>
      <c r="O139" s="639" t="s">
        <v>544</v>
      </c>
      <c r="P139" s="639" t="s">
        <v>544</v>
      </c>
      <c r="Q139" s="640">
        <f>SUM(Q140:Q142)</f>
        <v>0</v>
      </c>
      <c r="R139" s="640">
        <f>IF(R136=0,0,(Q136/R136)*100)</f>
        <v>0</v>
      </c>
      <c r="S139" s="2180"/>
      <c r="T139" s="718" t="s">
        <v>610</v>
      </c>
      <c r="U139" s="90"/>
      <c r="V139" s="90"/>
      <c r="AC139" s="90"/>
    </row>
    <row s="1851" customFormat="1" customHeight="1" ht="11.25">
      <c r="A140" s="1807"/>
      <c r="B140" s="1161"/>
      <c r="C140" s="413"/>
      <c r="D140" s="90"/>
      <c r="E140" s="2574"/>
      <c r="F140" s="2109"/>
      <c r="G140" s="2576"/>
      <c r="H140" s="2128"/>
      <c r="I140" s="2516" t="s">
        <v>1020</v>
      </c>
      <c r="J140" s="2570"/>
      <c r="K140" s="2571"/>
      <c r="L140" s="641"/>
      <c r="M140" s="642" t="s">
        <v>108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1934</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1935</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1020</v>
      </c>
      <c r="J147" s="2570"/>
      <c r="K147" s="2571"/>
      <c r="L147" s="641"/>
      <c r="M147" s="642" t="s">
        <v>108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1934</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108</v>
      </c>
      <c r="N150" s="1796"/>
      <c r="O150" s="643"/>
      <c r="P150" s="644"/>
      <c r="Q150" s="643"/>
      <c r="R150" s="645">
        <v>0</v>
      </c>
      <c r="S150" s="90"/>
      <c r="T150" s="718"/>
      <c r="U150" s="90"/>
      <c r="V150" s="90"/>
      <c r="AC150" s="90"/>
    </row>
    <row r="152" s="1816" customFormat="1" customHeight="1" ht="17.25">
      <c r="A152" s="1816" t="s">
        <v>1936</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108</v>
      </c>
      <c r="N154" s="2505" t="str">
        <f>IF(Z154="","",INDEX(TERRITORY_MR_LIST,MATCH(Z154,TERRITORY_LIST_ID,0)))</f>
        <v/>
      </c>
      <c r="O154" s="2186" t="s">
        <v>65</v>
      </c>
      <c r="P154" s="2109"/>
      <c r="Q154" s="2109" t="s">
        <v>108</v>
      </c>
      <c r="R154" s="2503" t="s">
        <v>22</v>
      </c>
      <c r="S154" s="2108" t="s">
        <v>65</v>
      </c>
      <c r="T154" s="1812"/>
      <c r="U154" s="1812" t="s">
        <v>108</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412</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413</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414</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446</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108</v>
      </c>
      <c r="N160" s="2505" t="str">
        <f>IF(Z160="","",INDEX(TERRITORY_MR_LIST,MATCH(Z160,TERRITORY_LIST_ID,0)))</f>
        <v/>
      </c>
      <c r="O160" s="2186" t="s">
        <v>65</v>
      </c>
      <c r="P160" s="2109"/>
      <c r="Q160" s="2109" t="s">
        <v>108</v>
      </c>
      <c r="R160" s="2503" t="s">
        <v>22</v>
      </c>
      <c r="S160" s="2108" t="s">
        <v>65</v>
      </c>
      <c r="T160" s="1812"/>
      <c r="U160" s="1812" t="s">
        <v>108</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412</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413</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414</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108</v>
      </c>
      <c r="N165" s="2505" t="str">
        <f>IF(Z165="","",INDEX(TERRITORY_MR_LIST,MATCH(Z165,TERRITORY_LIST_ID,0)))</f>
        <v/>
      </c>
      <c r="O165" s="2186" t="s">
        <v>65</v>
      </c>
      <c r="P165" s="2109"/>
      <c r="Q165" s="2109" t="s">
        <v>108</v>
      </c>
      <c r="R165" s="2503" t="s">
        <v>22</v>
      </c>
      <c r="S165" s="2108" t="s">
        <v>65</v>
      </c>
      <c r="T165" s="1812"/>
      <c r="U165" s="1812" t="s">
        <v>108</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412</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413</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108</v>
      </c>
      <c r="R169" s="2503" t="s">
        <v>22</v>
      </c>
      <c r="S169" s="2108" t="s">
        <v>65</v>
      </c>
      <c r="T169" s="1812"/>
      <c r="U169" s="1812" t="s">
        <v>108</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412</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108</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1937</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108</v>
      </c>
      <c r="N176" s="2505" t="str">
        <f>IF(Z176="","",INDEX(TERRITORY_MR_LIST,MATCH(Z176,TERRITORY_LIST_ID,0)))</f>
        <v/>
      </c>
      <c r="O176" s="2186" t="s">
        <v>65</v>
      </c>
      <c r="P176" s="2109"/>
      <c r="Q176" s="2109" t="s">
        <v>108</v>
      </c>
      <c r="R176" s="2503" t="s">
        <v>22</v>
      </c>
      <c r="S176" s="2407" t="s">
        <v>19</v>
      </c>
      <c r="T176" s="1803"/>
      <c r="U176" s="1803" t="s">
        <v>108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413</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414</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446</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108</v>
      </c>
      <c r="N182" s="2505" t="str">
        <f>IF(Z182="","",INDEX(TERRITORY_MR_LIST,MATCH(Z182,TERRITORY_LIST_ID,0)))</f>
        <v/>
      </c>
      <c r="O182" s="2186" t="s">
        <v>65</v>
      </c>
      <c r="P182" s="2109"/>
      <c r="Q182" s="2109" t="s">
        <v>108</v>
      </c>
      <c r="R182" s="2503" t="s">
        <v>22</v>
      </c>
      <c r="S182" s="2407" t="s">
        <v>19</v>
      </c>
      <c r="T182" s="1803"/>
      <c r="U182" s="1803" t="s">
        <v>108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413</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414</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108</v>
      </c>
      <c r="N187" s="2505" t="str">
        <f>IF(Z187="","",INDEX(TERRITORY_MR_LIST,MATCH(Z187,TERRITORY_LIST_ID,0)))</f>
        <v/>
      </c>
      <c r="O187" s="2186" t="s">
        <v>65</v>
      </c>
      <c r="P187" s="2109"/>
      <c r="Q187" s="2109" t="s">
        <v>108</v>
      </c>
      <c r="R187" s="2503" t="s">
        <v>22</v>
      </c>
      <c r="S187" s="2407" t="s">
        <v>19</v>
      </c>
      <c r="T187" s="1803"/>
      <c r="U187" s="1803" t="s">
        <v>108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413</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108</v>
      </c>
      <c r="R191" s="2503" t="s">
        <v>22</v>
      </c>
      <c r="S191" s="2407" t="s">
        <v>19</v>
      </c>
      <c r="T191" s="1803"/>
      <c r="U191" s="1803" t="s">
        <v>108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1938</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108</v>
      </c>
      <c r="P202" s="2518"/>
      <c r="Q202" s="1581"/>
      <c r="R202" s="2186" t="s">
        <v>65</v>
      </c>
      <c r="S202" s="2186" t="s">
        <v>65</v>
      </c>
      <c r="T202" s="1856"/>
      <c r="U202" s="2109" t="s">
        <v>108</v>
      </c>
      <c r="V202" s="2525" t="str">
        <f>IF(AK202="","",INDEX(TERRITORY_MR_LIST,MATCH(AK202,TERRITORY_LIST_ID,0)))</f>
        <v/>
      </c>
      <c r="W202" s="1582"/>
      <c r="X202" s="2186" t="s">
        <v>65</v>
      </c>
      <c r="Y202" s="2186" t="s">
        <v>19</v>
      </c>
      <c r="Z202" s="1565"/>
      <c r="AA202" s="2109" t="s">
        <v>108</v>
      </c>
      <c r="AB202" s="2527"/>
      <c r="AC202" s="1583"/>
      <c r="AD202" s="2186" t="s">
        <v>65</v>
      </c>
      <c r="AE202" s="2186" t="s">
        <v>19</v>
      </c>
      <c r="AF202" s="1563"/>
      <c r="AG202" s="1812" t="s">
        <v>108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1939</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1940</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1941</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446</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0CD972-FA8B-0DC9-9B1B-0.DB4B3841}"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1942</v>
      </c>
      <c r="B1" s="847"/>
      <c r="C1" s="983" t="s">
        <v>1943</v>
      </c>
      <c r="D1" s="981" t="s">
        <v>806</v>
      </c>
      <c r="E1" s="981" t="s">
        <v>852</v>
      </c>
      <c r="F1" s="981" t="s">
        <v>905</v>
      </c>
      <c r="G1" s="981" t="s">
        <v>892</v>
      </c>
      <c r="H1" s="981" t="s">
        <v>1618</v>
      </c>
    </row>
    <row customHeight="1" ht="9">
      <c r="A2" s="984" t="s">
        <v>1944</v>
      </c>
      <c r="B2" s="984"/>
      <c r="C2" s="985" t="str">
        <f>INDEX(TEMPLATE_NUMBER_FORM_LIST,MATCH(TEMPLATE_SPHERE,TEMPLATE_SPHERE_LIST,0))</f>
        <v>10</v>
      </c>
      <c r="D2" s="984" t="s">
        <v>1467</v>
      </c>
      <c r="E2" s="984" t="s">
        <v>149</v>
      </c>
      <c r="F2" s="986" t="s">
        <v>149</v>
      </c>
      <c r="G2" s="984" t="s">
        <v>149</v>
      </c>
      <c r="H2" s="987"/>
    </row>
    <row customHeight="1" ht="63">
      <c r="A3" s="847"/>
      <c r="B3" s="847" t="s">
        <v>108</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5" t="s">
        <v>1945</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6"/>
      <c r="G3" s="987"/>
      <c r="H3" s="847"/>
    </row>
    <row customHeight="1" ht="243">
      <c r="A4" s="847" t="s">
        <v>1946</v>
      </c>
      <c r="B4" s="847" t="s">
        <v>109</v>
      </c>
      <c r="C4" s="985" t="str">
        <f>IF(TEMPLATE_SPHERE="HEAT",D4,IF(TEMPLATE_SPHERE="TKO",H4,E4))</f>
        <v>Форма 1. Информация об организации, осуществляющей холодное водоснабжение (общая информация)</v>
      </c>
      <c r="D4" s="984" t="s">
        <v>1947</v>
      </c>
      <c r="E4" s="98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4"/>
      <c r="G4" s="984"/>
      <c r="H4" s="847" t="s">
        <v>1948</v>
      </c>
    </row>
    <row customHeight="1" ht="117">
      <c r="A5" s="847" t="s">
        <v>1949</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7" t="s">
        <v>1950</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7"/>
      <c r="G5" s="987"/>
      <c r="H5" s="847" t="s">
        <v>1951</v>
      </c>
    </row>
    <row customHeight="1" ht="90">
      <c r="A6" s="847" t="s">
        <v>1952</v>
      </c>
      <c r="B6" s="847" t="s">
        <v>90</v>
      </c>
      <c r="C6" s="985"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7"/>
      <c r="G6" s="847"/>
      <c r="H6" s="987"/>
    </row>
    <row customHeight="1" ht="45">
      <c r="A7" s="847" t="s">
        <v>1953</v>
      </c>
      <c r="B7" s="847" t="s">
        <v>110</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1954</v>
      </c>
      <c r="E7" s="847" t="s">
        <v>1955</v>
      </c>
      <c r="F7" s="987"/>
      <c r="G7" s="987"/>
      <c r="H7" s="987"/>
    </row>
    <row customHeight="1" ht="108">
      <c r="A8" s="847" t="s">
        <v>1956</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1154</v>
      </c>
      <c r="E8" s="847" t="s">
        <v>1957</v>
      </c>
      <c r="F8" s="987"/>
      <c r="G8" s="987"/>
      <c r="H8" s="987"/>
    </row>
    <row customHeight="1" ht="99">
      <c r="A9" s="847" t="s">
        <v>1958</v>
      </c>
      <c r="B9" s="847"/>
      <c r="C9" s="847" t="s">
        <v>1959</v>
      </c>
      <c r="D9" s="847"/>
      <c r="E9" s="847"/>
      <c r="F9" s="987"/>
      <c r="G9" s="987"/>
      <c r="H9" s="987"/>
    </row>
    <row customHeight="1" ht="126">
      <c r="A10" s="847" t="s">
        <v>1960</v>
      </c>
      <c r="B10" s="847"/>
      <c r="C10" s="847" t="s">
        <v>1961</v>
      </c>
      <c r="D10" s="847"/>
      <c r="E10" s="847"/>
      <c r="F10" s="987"/>
      <c r="G10" s="987"/>
      <c r="H10" s="987"/>
    </row>
    <row customHeight="1" ht="108">
      <c r="A11" s="847" t="s">
        <v>1962</v>
      </c>
      <c r="B11" s="847"/>
      <c r="C11" s="847" t="s">
        <v>1963</v>
      </c>
      <c r="D11" s="847"/>
      <c r="E11" s="847"/>
      <c r="F11" s="987"/>
      <c r="G11" s="987"/>
      <c r="H11" s="987"/>
    </row>
    <row customHeight="1" ht="54">
      <c r="A12" s="847" t="s">
        <v>1964</v>
      </c>
      <c r="B12" s="847"/>
      <c r="C12" s="847" t="s">
        <v>1965</v>
      </c>
      <c r="D12" s="847"/>
      <c r="E12" s="847"/>
      <c r="F12" s="987"/>
      <c r="G12" s="987"/>
      <c r="H12" s="987"/>
    </row>
    <row customHeight="1" ht="45">
      <c r="A13" s="847" t="s">
        <v>1966</v>
      </c>
      <c r="B13" s="847"/>
      <c r="C13" s="847" t="s">
        <v>1967</v>
      </c>
      <c r="D13" s="847"/>
      <c r="E13" s="847"/>
      <c r="F13" s="987"/>
      <c r="G13" s="987"/>
      <c r="H13" s="987"/>
    </row>
    <row customHeight="1" ht="117">
      <c r="A14" s="847" t="s">
        <v>1968</v>
      </c>
      <c r="B14" s="847"/>
      <c r="C14" s="847" t="s">
        <v>1969</v>
      </c>
      <c r="D14" s="847"/>
      <c r="E14" s="847"/>
      <c r="F14" s="987"/>
      <c r="G14" s="987"/>
      <c r="H14" s="987"/>
    </row>
    <row customHeight="1" ht="117">
      <c r="A15" s="847" t="s">
        <v>1970</v>
      </c>
      <c r="B15" s="847"/>
      <c r="C15" s="847" t="s">
        <v>1971</v>
      </c>
      <c r="D15" s="847"/>
      <c r="E15" s="847"/>
      <c r="F15" s="987"/>
      <c r="G15" s="987"/>
      <c r="H15" s="987"/>
    </row>
    <row customHeight="1" ht="63">
      <c r="A16" s="847" t="s">
        <v>1972</v>
      </c>
      <c r="B16" s="847"/>
      <c r="C16" s="847" t="s">
        <v>1973</v>
      </c>
      <c r="D16" s="847"/>
      <c r="E16" s="847"/>
      <c r="F16" s="987"/>
      <c r="G16" s="987"/>
      <c r="H16" s="987"/>
    </row>
    <row customHeight="1" ht="54">
      <c r="A17" s="847" t="s">
        <v>1974</v>
      </c>
      <c r="B17" s="847"/>
      <c r="C17" s="985" t="s">
        <v>1975</v>
      </c>
      <c r="D17" s="847"/>
      <c r="E17" s="847"/>
      <c r="F17" s="987"/>
      <c r="G17" s="987"/>
      <c r="H17" s="987"/>
    </row>
    <row customHeight="1" ht="27">
      <c r="A18" s="847" t="s">
        <v>1976</v>
      </c>
      <c r="B18" s="847"/>
      <c r="C18" s="985" t="s">
        <v>1977</v>
      </c>
      <c r="D18" s="847"/>
      <c r="E18" s="847"/>
      <c r="F18" s="987"/>
      <c r="G18" s="987"/>
      <c r="H18" s="987"/>
    </row>
    <row customHeight="1" ht="54">
      <c r="A19" s="847" t="s">
        <v>1978</v>
      </c>
      <c r="B19" s="847"/>
      <c r="C19" s="985" t="s">
        <v>1979</v>
      </c>
      <c r="D19" s="847"/>
      <c r="E19" s="847"/>
      <c r="F19" s="987"/>
      <c r="G19" s="987"/>
      <c r="H19" s="987"/>
    </row>
    <row customHeight="1" ht="36">
      <c r="A20" s="847" t="s">
        <v>1980</v>
      </c>
      <c r="B20" s="847"/>
      <c r="C20" s="985" t="s">
        <v>1981</v>
      </c>
      <c r="D20" s="847"/>
      <c r="E20" s="847"/>
      <c r="F20" s="987"/>
      <c r="G20" s="987"/>
      <c r="H20" s="987"/>
    </row>
    <row customHeight="1" ht="36">
      <c r="A21" s="847" t="s">
        <v>1982</v>
      </c>
      <c r="B21" s="847"/>
      <c r="C21" s="985" t="s">
        <v>1983</v>
      </c>
      <c r="D21" s="847"/>
      <c r="E21" s="847"/>
      <c r="F21" s="987"/>
      <c r="G21" s="987"/>
      <c r="H21" s="987"/>
    </row>
    <row customHeight="1" ht="27">
      <c r="A22" s="847" t="s">
        <v>1984</v>
      </c>
      <c r="B22" s="847"/>
      <c r="C22" s="985" t="s">
        <v>1985</v>
      </c>
      <c r="D22" s="847"/>
      <c r="E22" s="847"/>
      <c r="F22" s="987"/>
      <c r="G22" s="987"/>
      <c r="H22" s="987"/>
    </row>
    <row customHeight="1" ht="36">
      <c r="A23" s="847" t="s">
        <v>1986</v>
      </c>
      <c r="B23" s="847"/>
      <c r="C23" s="985" t="s">
        <v>1987</v>
      </c>
      <c r="D23" s="847"/>
      <c r="E23" s="847"/>
      <c r="F23" s="987"/>
      <c r="G23" s="987"/>
      <c r="H23" s="987"/>
    </row>
    <row customHeight="1" ht="28.5">
      <c r="A24" s="847" t="s">
        <v>1988</v>
      </c>
      <c r="B24" s="847"/>
      <c r="C24" s="985" t="s">
        <v>1989</v>
      </c>
      <c r="D24" s="847"/>
      <c r="E24" s="847"/>
      <c r="F24" s="987"/>
      <c r="G24" s="987"/>
      <c r="H24" s="987"/>
    </row>
    <row customHeight="1" ht="36">
      <c r="A25" s="847" t="s">
        <v>1990</v>
      </c>
      <c r="B25" s="847"/>
      <c r="C25" s="985" t="s">
        <v>1991</v>
      </c>
      <c r="D25" s="847"/>
      <c r="E25" s="847"/>
      <c r="F25" s="987"/>
      <c r="G25" s="987"/>
      <c r="H25" s="987"/>
    </row>
    <row customHeight="1" ht="27">
      <c r="A26" s="847" t="s">
        <v>1992</v>
      </c>
      <c r="B26" s="847"/>
      <c r="C26" s="985" t="s">
        <v>1993</v>
      </c>
      <c r="D26" s="847"/>
      <c r="E26" s="847"/>
      <c r="F26" s="987"/>
      <c r="G26" s="987"/>
      <c r="H26" s="987"/>
    </row>
    <row customHeight="1" ht="36">
      <c r="A27" s="847" t="s">
        <v>1994</v>
      </c>
      <c r="B27" s="847"/>
      <c r="C27" s="985" t="s">
        <v>1995</v>
      </c>
      <c r="D27" s="847"/>
      <c r="E27" s="847"/>
      <c r="F27" s="987"/>
      <c r="G27" s="987"/>
      <c r="H27" s="987"/>
    </row>
    <row customHeight="1" ht="28.5">
      <c r="A28" s="847" t="s">
        <v>1996</v>
      </c>
      <c r="B28" s="847"/>
      <c r="C28" s="985" t="s">
        <v>1997</v>
      </c>
      <c r="D28" s="847"/>
      <c r="E28" s="847"/>
      <c r="F28" s="987"/>
      <c r="G28" s="987"/>
      <c r="H28" s="987"/>
    </row>
    <row customHeight="1" ht="126">
      <c r="A29" s="847" t="s">
        <v>1998</v>
      </c>
      <c r="B29" s="847" t="s">
        <v>1569</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7" t="s">
        <v>1999</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7"/>
      <c r="G29" s="987"/>
      <c r="H29" s="847" t="s">
        <v>2000</v>
      </c>
    </row>
    <row customHeight="1" ht="36">
      <c r="A30" s="847" t="s">
        <v>2001</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7" t="s">
        <v>2002</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7"/>
      <c r="G30" s="987"/>
      <c r="H30" s="987"/>
    </row>
    <row customHeight="1" ht="54">
      <c r="A31" s="847" t="s">
        <v>2003</v>
      </c>
      <c r="B31" s="847"/>
      <c r="C31" s="985" t="str">
        <f>IF(TEMPLATE_SPHERE="HEAT",D31,IF(TEMPLATE_SPHERE="TKO",H31,E31))</f>
        <v>Форма 1. Информация об организации, осуществляющей холодное водоснабжение (общая информация)</v>
      </c>
      <c r="D31" s="847" t="s">
        <v>2004</v>
      </c>
      <c r="E31" s="85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7"/>
      <c r="G31" s="987"/>
      <c r="H31" s="987"/>
    </row>
    <row customHeight="1" ht="198">
      <c r="A32" s="847" t="s">
        <v>2005</v>
      </c>
      <c r="B32" s="847"/>
      <c r="C32" s="985"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7" t="s">
        <v>2006</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7"/>
      <c r="G32" s="987"/>
      <c r="H32" s="847" t="s">
        <v>2007</v>
      </c>
    </row>
    <row customHeight="1" ht="9">
      <c r="A33" s="847"/>
      <c r="B33" s="847"/>
      <c r="C33" s="985"/>
      <c r="D33" s="847"/>
      <c r="E33" s="847"/>
      <c r="F33" s="987"/>
      <c r="G33" s="987"/>
      <c r="H33" s="987"/>
    </row>
    <row customHeight="1" ht="9">
      <c r="A34" s="847"/>
      <c r="B34" s="847" t="s">
        <v>1505</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A1B8934-2DD4-F7C3-99C2-0.A245C31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2008</v>
      </c>
      <c r="D1" s="899"/>
      <c r="E1" s="899"/>
      <c r="F1" s="899"/>
      <c r="G1" s="899"/>
      <c r="H1" s="899" t="s">
        <v>2009</v>
      </c>
      <c r="I1" s="899"/>
      <c r="J1" s="899"/>
      <c r="K1" s="899"/>
      <c r="L1" s="899"/>
      <c r="M1" s="899" t="s">
        <v>2010</v>
      </c>
      <c r="N1" s="899" t="s">
        <v>2011</v>
      </c>
      <c r="O1" s="2593" t="s">
        <v>2012</v>
      </c>
      <c r="P1" s="2593"/>
      <c r="Q1" s="2593"/>
      <c r="R1" s="2593"/>
      <c r="S1" s="2593"/>
      <c r="T1" s="2593" t="s">
        <v>2010</v>
      </c>
      <c r="U1" s="2593"/>
      <c r="V1" s="2593"/>
      <c r="W1" s="2593"/>
      <c r="X1" s="2593"/>
      <c r="Y1" s="1000"/>
      <c r="Z1" s="2593" t="s">
        <v>2013</v>
      </c>
      <c r="AA1" s="2593"/>
      <c r="AB1" s="2593"/>
      <c r="AC1" s="2593"/>
      <c r="AD1" s="2593"/>
    </row>
    <row customHeight="1" ht="18">
      <c r="A2" s="847"/>
      <c r="B2" s="847"/>
      <c r="C2" s="842" t="s">
        <v>806</v>
      </c>
      <c r="D2" s="842" t="s">
        <v>852</v>
      </c>
      <c r="E2" s="842" t="s">
        <v>905</v>
      </c>
      <c r="F2" s="842" t="s">
        <v>892</v>
      </c>
      <c r="G2" s="842" t="s">
        <v>1618</v>
      </c>
      <c r="H2" s="844"/>
      <c r="I2" s="844"/>
      <c r="J2" s="844"/>
      <c r="K2" s="844"/>
      <c r="L2" s="844"/>
      <c r="M2" s="844"/>
      <c r="N2" s="844"/>
      <c r="O2" s="842" t="s">
        <v>806</v>
      </c>
      <c r="P2" s="842" t="s">
        <v>852</v>
      </c>
      <c r="Q2" s="842" t="s">
        <v>892</v>
      </c>
      <c r="R2" s="842" t="s">
        <v>905</v>
      </c>
      <c r="S2" s="842" t="s">
        <v>1618</v>
      </c>
      <c r="T2" s="842" t="s">
        <v>806</v>
      </c>
      <c r="U2" s="842" t="s">
        <v>852</v>
      </c>
      <c r="V2" s="842" t="s">
        <v>892</v>
      </c>
      <c r="W2" s="842" t="s">
        <v>905</v>
      </c>
      <c r="X2" s="842" t="s">
        <v>1618</v>
      </c>
      <c r="Y2" s="842"/>
      <c r="Z2" s="842" t="s">
        <v>806</v>
      </c>
      <c r="AA2" s="851" t="s">
        <v>852</v>
      </c>
      <c r="AB2" s="842" t="s">
        <v>892</v>
      </c>
      <c r="AC2" s="842" t="s">
        <v>905</v>
      </c>
      <c r="AD2" s="842" t="s">
        <v>1618</v>
      </c>
    </row>
    <row customHeight="1" ht="162">
      <c r="A3" s="846" t="s">
        <v>27</v>
      </c>
      <c r="B3" s="846"/>
      <c r="C3" s="2597" t="s">
        <v>2014</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4"/>
      <c r="P3" s="844"/>
      <c r="Q3" s="844"/>
      <c r="R3" s="844"/>
      <c r="S3" s="844"/>
      <c r="T3" s="844"/>
      <c r="U3" s="844"/>
      <c r="V3" s="844"/>
      <c r="W3" s="844"/>
      <c r="X3" s="844"/>
      <c r="Y3" s="1001"/>
      <c r="Z3" s="847" t="s">
        <v>2015</v>
      </c>
      <c r="AA3" s="844" t="s">
        <v>2016</v>
      </c>
      <c r="AB3" s="847" t="s">
        <v>2017</v>
      </c>
      <c r="AC3" s="847" t="s">
        <v>2018</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1556</v>
      </c>
      <c r="D11" s="2600" t="s">
        <v>1552</v>
      </c>
      <c r="E11" s="2600" t="s">
        <v>1650</v>
      </c>
      <c r="F11" s="2600" t="s">
        <v>2019</v>
      </c>
      <c r="G11" s="2600"/>
      <c r="H11" s="899" t="s">
        <v>2020</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4"/>
      <c r="P11" s="844"/>
      <c r="Q11" s="844"/>
      <c r="R11" s="844"/>
      <c r="S11" s="844"/>
      <c r="T11" s="844" t="s">
        <v>2021</v>
      </c>
      <c r="U11" s="844" t="s">
        <v>2022</v>
      </c>
      <c r="V11" s="844"/>
      <c r="W11" s="844"/>
      <c r="X11" s="844"/>
      <c r="Y11" s="1001"/>
      <c r="Z11" s="847" t="s">
        <v>2023</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7"/>
      <c r="AC11" s="847"/>
      <c r="AD11" s="847"/>
    </row>
    <row customHeight="1" ht="45">
      <c r="A12" s="2594"/>
      <c r="B12" s="900">
        <v>2</v>
      </c>
      <c r="C12" s="2601"/>
      <c r="D12" s="2601"/>
      <c r="E12" s="2601"/>
      <c r="F12" s="2601"/>
      <c r="G12" s="2601"/>
      <c r="H12" s="899" t="s">
        <v>2024</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4"/>
      <c r="P12" s="844"/>
      <c r="Q12" s="844"/>
      <c r="R12" s="844"/>
      <c r="S12" s="844"/>
      <c r="T12" s="844" t="s">
        <v>2025</v>
      </c>
      <c r="U12" s="844" t="s">
        <v>2026</v>
      </c>
      <c r="V12" s="844"/>
      <c r="W12" s="844"/>
      <c r="X12" s="844"/>
      <c r="Y12" s="1001"/>
      <c r="Z12" s="847" t="s">
        <v>2027</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7"/>
      <c r="AC12" s="847"/>
      <c r="AD12" s="847"/>
    </row>
    <row customHeight="1" ht="72">
      <c r="A13" s="2594"/>
      <c r="B13" s="900">
        <v>3</v>
      </c>
      <c r="C13" s="2601"/>
      <c r="D13" s="2601"/>
      <c r="E13" s="2601"/>
      <c r="F13" s="2601"/>
      <c r="G13" s="2601"/>
      <c r="H13" s="2593" t="s">
        <v>2028</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4"/>
      <c r="P13" s="845"/>
      <c r="Q13" s="845"/>
      <c r="R13" s="845"/>
      <c r="S13" s="844"/>
      <c r="T13" s="844" t="s">
        <v>2029</v>
      </c>
      <c r="U13" s="845" t="s">
        <v>2030</v>
      </c>
      <c r="V13" s="845"/>
      <c r="W13" s="845"/>
      <c r="X13" s="844"/>
      <c r="Y13" s="1001"/>
      <c r="Z13" s="847" t="s">
        <v>2031</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2032</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5"/>
      <c r="W14" s="845"/>
      <c r="X14" s="844"/>
      <c r="Y14" s="1001"/>
      <c r="Z14" s="847" t="s">
        <v>2033</v>
      </c>
      <c r="AA14" s="850" t="s">
        <v>2033</v>
      </c>
      <c r="AB14" s="847"/>
      <c r="AC14" s="847"/>
      <c r="AD14" s="847"/>
    </row>
    <row customHeight="1" ht="108">
      <c r="A15" s="2594"/>
      <c r="B15" s="900">
        <v>5</v>
      </c>
      <c r="C15" s="2601"/>
      <c r="D15" s="2601"/>
      <c r="E15" s="2601"/>
      <c r="F15" s="2601"/>
      <c r="G15" s="2601"/>
      <c r="H15" s="2595" t="s">
        <v>2034</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4"/>
      <c r="P15" s="845"/>
      <c r="Q15" s="845"/>
      <c r="R15" s="845"/>
      <c r="S15" s="844"/>
      <c r="T15" s="844" t="s">
        <v>2035</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5"/>
      <c r="W15" s="845"/>
      <c r="X15" s="844"/>
      <c r="Y15" s="1001"/>
      <c r="Z15" s="847" t="s">
        <v>2036</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4"/>
      <c r="P16" s="845"/>
      <c r="Q16" s="845"/>
      <c r="R16" s="845"/>
      <c r="S16" s="844"/>
      <c r="T16" s="844"/>
      <c r="U16" s="845"/>
      <c r="V16" s="845"/>
      <c r="W16" s="845"/>
      <c r="X16" s="844"/>
      <c r="Y16" s="1001"/>
      <c r="Z16" s="847" t="s">
        <v>2036</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1653</v>
      </c>
      <c r="B18" s="900">
        <v>1</v>
      </c>
      <c r="C18" s="844" t="s">
        <v>2020</v>
      </c>
      <c r="D18" s="968" t="s">
        <v>2020</v>
      </c>
      <c r="E18" s="844" t="s">
        <v>2020</v>
      </c>
      <c r="F18" s="844" t="s">
        <v>2020</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холодного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холодного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2037</v>
      </c>
      <c r="U18" s="847" t="s">
        <v>2038</v>
      </c>
      <c r="V18" s="847" t="s">
        <v>2039</v>
      </c>
      <c r="W18" s="847" t="s">
        <v>2040</v>
      </c>
      <c r="X18" s="844"/>
      <c r="Y18" s="1001"/>
      <c r="Z18" s="847" t="s">
        <v>2041</v>
      </c>
      <c r="AA18" s="850" t="s">
        <v>2042</v>
      </c>
      <c r="AB18" s="850" t="s">
        <v>2042</v>
      </c>
      <c r="AC18" s="850" t="s">
        <v>2042</v>
      </c>
      <c r="AD18" s="847"/>
    </row>
    <row customHeight="1" ht="36">
      <c r="A19" s="846"/>
      <c r="B19" s="900">
        <v>2</v>
      </c>
      <c r="C19" s="844" t="s">
        <v>2024</v>
      </c>
      <c r="D19" s="968" t="s">
        <v>2024</v>
      </c>
      <c r="E19" s="844" t="s">
        <v>2024</v>
      </c>
      <c r="F19" s="844" t="s">
        <v>2024</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холодного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2043</v>
      </c>
      <c r="U19" s="847" t="s">
        <v>2044</v>
      </c>
      <c r="V19" s="847" t="s">
        <v>2045</v>
      </c>
      <c r="W19" s="847" t="s">
        <v>2046</v>
      </c>
      <c r="X19" s="844"/>
      <c r="Y19" s="1001"/>
      <c r="Z19" s="847" t="s">
        <v>2047</v>
      </c>
      <c r="AA19" s="850" t="s">
        <v>2047</v>
      </c>
      <c r="AB19" s="850" t="s">
        <v>2047</v>
      </c>
      <c r="AC19" s="850" t="s">
        <v>2047</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6">
        <f>INDEX(TEMPLATE_NOTE_POINT_FHD,B20,MATCH(TEMPLATE_SPHERE,TEMPLATE_SPHERE_LIST_FOR_NOTE,0))</f>
        <v>0</v>
      </c>
      <c r="L20" s="845" t="str">
        <f>IF(I20=0,"",I20)</f>
        <v>2.1</v>
      </c>
      <c r="M20" s="845" t="str">
        <f>IF(J20=0,"",J20)</f>
        <v>Расходы на оплату холодной воды, приобретаемой у других организаций для последующей подачи потребителям</v>
      </c>
      <c r="N20" s="845" t="str">
        <f>IF(K20=0,"",K20)</f>
        <v/>
      </c>
      <c r="O20" s="958" t="s">
        <v>707</v>
      </c>
      <c r="P20" s="958" t="s">
        <v>707</v>
      </c>
      <c r="Q20" s="958" t="s">
        <v>707</v>
      </c>
      <c r="R20" s="958" t="s">
        <v>707</v>
      </c>
      <c r="S20" s="958"/>
      <c r="T20" s="965" t="s">
        <v>2048</v>
      </c>
      <c r="U20" s="847" t="s">
        <v>2049</v>
      </c>
      <c r="V20" s="847" t="s">
        <v>2050</v>
      </c>
      <c r="W20" s="847" t="s">
        <v>2051</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305</v>
      </c>
      <c r="P21" s="958"/>
      <c r="Q21" s="958"/>
      <c r="R21" s="958"/>
      <c r="S21" s="958"/>
      <c r="T21" s="965" t="s">
        <v>2052</v>
      </c>
      <c r="U21" s="847"/>
      <c r="V21" s="847"/>
      <c r="W21" s="847"/>
      <c r="X21" s="844"/>
      <c r="Y21" s="1001"/>
      <c r="Z21" s="847" t="s">
        <v>2053</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305</v>
      </c>
      <c r="R22" s="958"/>
      <c r="S22" s="958"/>
      <c r="T22" s="965"/>
      <c r="U22" s="847"/>
      <c r="V22" s="847" t="s">
        <v>2054</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308</v>
      </c>
      <c r="R23" s="958"/>
      <c r="S23" s="958"/>
      <c r="T23" s="965"/>
      <c r="U23" s="847"/>
      <c r="V23" s="847" t="s">
        <v>2055</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727</v>
      </c>
      <c r="R24" s="958"/>
      <c r="S24" s="958"/>
      <c r="T24" s="965"/>
      <c r="U24" s="847"/>
      <c r="V24" s="847" t="s">
        <v>2056</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2.2</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2.2</v>
      </c>
      <c r="M25" s="845" t="str">
        <f>IF(J25=0,"",J25)</f>
        <v>Расходы на приобретаемую электрическую энергию (мощность), используемую в технологическом процессе</v>
      </c>
      <c r="N25" s="845" t="str">
        <f>IF(K25=0,"",K25)</f>
        <v/>
      </c>
      <c r="O25" s="958" t="s">
        <v>308</v>
      </c>
      <c r="P25" s="958" t="s">
        <v>305</v>
      </c>
      <c r="Q25" s="958" t="s">
        <v>734</v>
      </c>
      <c r="R25" s="958" t="s">
        <v>305</v>
      </c>
      <c r="S25" s="958"/>
      <c r="T25" s="965" t="s">
        <v>2057</v>
      </c>
      <c r="U25" s="847" t="s">
        <v>2057</v>
      </c>
      <c r="V25" s="847" t="s">
        <v>2057</v>
      </c>
      <c r="W25" s="847" t="s">
        <v>2057</v>
      </c>
      <c r="X25" s="844"/>
      <c r="Y25" s="1001"/>
      <c r="Z25" s="847"/>
      <c r="AA25" s="850"/>
      <c r="AB25" s="847"/>
      <c r="AC25" s="847"/>
      <c r="AD25" s="847"/>
    </row>
    <row customHeight="1" ht="18">
      <c r="A26" s="846"/>
      <c r="B26" s="900">
        <v>9</v>
      </c>
      <c r="C26" s="844" t="s">
        <v>650</v>
      </c>
      <c r="D26" s="968"/>
      <c r="E26" s="844"/>
      <c r="F26" s="844"/>
      <c r="G26" s="892"/>
      <c r="H26" s="959"/>
      <c r="I26" s="1006" t="str">
        <f>INDEX(TEMPLATE_NUMBER_POINT_FHD,B26,MATCH(TEMPLATE_SPHERE,TEMPLATE_SPHERE_LIST_FOR_NOTE,0))</f>
        <v>2.2.1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2.2.1</v>
      </c>
      <c r="M26" s="845" t="str">
        <f>IF(J26=0,"",J26)</f>
        <v>Средневзвешенная стоимость 1 кВт.ч (с учетом мощности)</v>
      </c>
      <c r="N26" s="845" t="str">
        <f>IF(K26=0,"",K26)</f>
        <v/>
      </c>
      <c r="O26" s="958" t="s">
        <v>723</v>
      </c>
      <c r="P26" s="958" t="s">
        <v>717</v>
      </c>
      <c r="Q26" s="958" t="s">
        <v>2058</v>
      </c>
      <c r="R26" s="958" t="s">
        <v>717</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2059</v>
      </c>
      <c r="V26" s="965" t="s">
        <v>2059</v>
      </c>
      <c r="W26" s="965" t="s">
        <v>2059</v>
      </c>
      <c r="X26" s="844"/>
      <c r="Y26" s="1001"/>
      <c r="Z26" s="847"/>
      <c r="AA26" s="850"/>
      <c r="AB26" s="847"/>
      <c r="AC26" s="847"/>
      <c r="AD26" s="847"/>
    </row>
    <row customHeight="1" ht="18">
      <c r="A27" s="846"/>
      <c r="B27" s="900">
        <v>10</v>
      </c>
      <c r="C27" s="844" t="s">
        <v>654</v>
      </c>
      <c r="D27" s="968"/>
      <c r="E27" s="844"/>
      <c r="F27" s="844"/>
      <c r="G27" s="892"/>
      <c r="H27" s="959"/>
      <c r="I27" s="1006" t="str">
        <f>INDEX(TEMPLATE_NUMBER_POINT_FHD,B27,MATCH(TEMPLATE_SPHERE,TEMPLATE_SPHERE_LIST_FOR_NOTE,0))</f>
        <v>2.2.2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2.2.2</v>
      </c>
      <c r="M27" s="845" t="str">
        <f>IF(J27=0,"",J27)</f>
        <v>Объём приобретения электрической энергии</v>
      </c>
      <c r="N27" s="845" t="str">
        <f>IF(K27=0,"",K27)</f>
        <v/>
      </c>
      <c r="O27" s="958" t="s">
        <v>725</v>
      </c>
      <c r="P27" s="958" t="s">
        <v>719</v>
      </c>
      <c r="Q27" s="958" t="s">
        <v>2060</v>
      </c>
      <c r="R27" s="958" t="s">
        <v>719</v>
      </c>
      <c r="S27" s="958"/>
      <c r="T27" s="965" t="s">
        <v>2061</v>
      </c>
      <c r="U27" s="965" t="s">
        <v>2061</v>
      </c>
      <c r="V27" s="965" t="s">
        <v>2061</v>
      </c>
      <c r="W27" s="965" t="s">
        <v>2061</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727</v>
      </c>
      <c r="P28" s="958"/>
      <c r="Q28" s="958"/>
      <c r="R28" s="958"/>
      <c r="S28" s="958"/>
      <c r="T28" s="965" t="s">
        <v>2062</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2.3</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2.3</v>
      </c>
      <c r="M29" s="845" t="str">
        <f>IF(J29=0,"",J29)</f>
        <v>Расходы на химические реагенты, используемые в технологическом процессе</v>
      </c>
      <c r="N29" s="845" t="str">
        <f>IF(K29=0,"",K29)</f>
        <v/>
      </c>
      <c r="O29" s="958" t="s">
        <v>734</v>
      </c>
      <c r="P29" s="958" t="s">
        <v>308</v>
      </c>
      <c r="Q29" s="958"/>
      <c r="R29" s="958" t="s">
        <v>308</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2063</v>
      </c>
      <c r="V29" s="847"/>
      <c r="W29" s="847" t="s">
        <v>2063</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2.4</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2.4</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736</v>
      </c>
      <c r="P30" s="958" t="s">
        <v>727</v>
      </c>
      <c r="Q30" s="958" t="s">
        <v>736</v>
      </c>
      <c r="R30" s="958" t="s">
        <v>727</v>
      </c>
      <c r="S30" s="958"/>
      <c r="T30" s="965" t="s">
        <v>2064</v>
      </c>
      <c r="U30" s="847" t="s">
        <v>2064</v>
      </c>
      <c r="V30" s="847" t="s">
        <v>2064</v>
      </c>
      <c r="W30" s="847" t="s">
        <v>2064</v>
      </c>
      <c r="X30" s="844"/>
      <c r="Y30" s="1001"/>
      <c r="Z30" s="847"/>
      <c r="AA30" s="850" t="s">
        <v>2065</v>
      </c>
      <c r="AB30" s="850" t="s">
        <v>2065</v>
      </c>
      <c r="AC30" s="850" t="s">
        <v>2065</v>
      </c>
      <c r="AD30" s="847"/>
    </row>
    <row customHeight="1" ht="18">
      <c r="A31" s="846"/>
      <c r="B31" s="900">
        <v>14</v>
      </c>
      <c r="C31" s="844" t="s">
        <v>2066</v>
      </c>
      <c r="D31" s="968"/>
      <c r="E31" s="844"/>
      <c r="F31" s="844"/>
      <c r="G31" s="892"/>
      <c r="H31" s="959"/>
      <c r="I31" s="1006" t="str">
        <f>INDEX(TEMPLATE_NUMBER_POINT_FHD,B31,MATCH(TEMPLATE_SPHERE,TEMPLATE_SPHERE_LIST_FOR_NOTE,0))</f>
        <v>2.4.1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2.4.1</v>
      </c>
      <c r="M31" s="845" t="str">
        <f>IF(J31=0,"",J31)</f>
        <v>Расходы на оплату труда основного производственного персонала</v>
      </c>
      <c r="N31" s="845" t="str">
        <f>IF(K31=0,"",K31)</f>
        <v/>
      </c>
      <c r="O31" s="958" t="s">
        <v>2067</v>
      </c>
      <c r="P31" s="958" t="s">
        <v>730</v>
      </c>
      <c r="Q31" s="958" t="s">
        <v>2067</v>
      </c>
      <c r="R31" s="958" t="s">
        <v>730</v>
      </c>
      <c r="S31" s="958"/>
      <c r="T31" s="966" t="s">
        <v>2068</v>
      </c>
      <c r="U31" s="847" t="s">
        <v>2068</v>
      </c>
      <c r="V31" s="847" t="s">
        <v>2068</v>
      </c>
      <c r="W31" s="847" t="s">
        <v>2068</v>
      </c>
      <c r="X31" s="844"/>
      <c r="Y31" s="1001"/>
      <c r="Z31" s="847"/>
      <c r="AA31" s="850"/>
      <c r="AB31" s="850"/>
      <c r="AC31" s="850"/>
      <c r="AD31" s="847"/>
    </row>
    <row customHeight="1" ht="36">
      <c r="A32" s="846"/>
      <c r="B32" s="900">
        <v>15</v>
      </c>
      <c r="C32" s="844" t="s">
        <v>2069</v>
      </c>
      <c r="D32" s="968"/>
      <c r="E32" s="844"/>
      <c r="F32" s="844"/>
      <c r="G32" s="892"/>
      <c r="H32" s="959"/>
      <c r="I32" s="1006" t="str">
        <f>INDEX(TEMPLATE_NUMBER_POINT_FHD,B32,MATCH(TEMPLATE_SPHERE,TEMPLATE_SPHERE_LIST_FOR_NOTE,0))</f>
        <v>2.4.2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2.4.2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2070</v>
      </c>
      <c r="P32" s="958" t="s">
        <v>732</v>
      </c>
      <c r="Q32" s="958" t="s">
        <v>2070</v>
      </c>
      <c r="R32" s="958" t="s">
        <v>732</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2071</v>
      </c>
      <c r="V32" s="847" t="s">
        <v>2071</v>
      </c>
      <c r="W32" s="847" t="s">
        <v>2071</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2.5</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2.5</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738</v>
      </c>
      <c r="P33" s="958" t="s">
        <v>734</v>
      </c>
      <c r="Q33" s="958" t="s">
        <v>738</v>
      </c>
      <c r="R33" s="958" t="s">
        <v>734</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2072</v>
      </c>
      <c r="V33" s="847" t="s">
        <v>2072</v>
      </c>
      <c r="W33" s="847" t="s">
        <v>2073</v>
      </c>
      <c r="X33" s="844"/>
      <c r="Y33" s="1001"/>
      <c r="Z33" s="847"/>
      <c r="AA33" s="850" t="s">
        <v>2074</v>
      </c>
      <c r="AB33" s="850" t="s">
        <v>2074</v>
      </c>
      <c r="AC33" s="850" t="s">
        <v>2074</v>
      </c>
      <c r="AD33" s="847"/>
    </row>
    <row customHeight="1" ht="27">
      <c r="A34" s="846"/>
      <c r="B34" s="900">
        <v>17</v>
      </c>
      <c r="C34" s="844" t="s">
        <v>2075</v>
      </c>
      <c r="D34" s="968"/>
      <c r="E34" s="844"/>
      <c r="F34" s="844"/>
      <c r="G34" s="892"/>
      <c r="H34" s="959"/>
      <c r="I34" s="1006" t="str">
        <f>INDEX(TEMPLATE_NUMBER_POINT_FHD,B34,MATCH(TEMPLATE_SPHERE,TEMPLATE_SPHERE_LIST_FOR_NOTE,0))</f>
        <v>2.5.1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2.5.1</v>
      </c>
      <c r="M34" s="845" t="str">
        <f>IF(J34=0,"",J34)</f>
        <v>Расходы на оплату труда административно-управленческого персонала</v>
      </c>
      <c r="N34" s="845" t="str">
        <f>IF(K34=0,"",K34)</f>
        <v/>
      </c>
      <c r="O34" s="958" t="s">
        <v>2076</v>
      </c>
      <c r="P34" s="958" t="s">
        <v>2058</v>
      </c>
      <c r="Q34" s="958" t="s">
        <v>2076</v>
      </c>
      <c r="R34" s="958" t="s">
        <v>2058</v>
      </c>
      <c r="S34" s="958"/>
      <c r="T34" s="967" t="s">
        <v>2077</v>
      </c>
      <c r="U34" s="847" t="s">
        <v>2077</v>
      </c>
      <c r="V34" s="847" t="s">
        <v>2077</v>
      </c>
      <c r="W34" s="847" t="s">
        <v>2078</v>
      </c>
      <c r="X34" s="844"/>
      <c r="Y34" s="1001"/>
      <c r="Z34" s="847"/>
      <c r="AA34" s="850"/>
      <c r="AB34" s="847"/>
      <c r="AC34" s="847"/>
      <c r="AD34" s="847"/>
    </row>
    <row customHeight="1" ht="45">
      <c r="A35" s="846"/>
      <c r="B35" s="900">
        <v>18</v>
      </c>
      <c r="C35" s="844" t="s">
        <v>2079</v>
      </c>
      <c r="D35" s="968"/>
      <c r="E35" s="844"/>
      <c r="F35" s="844"/>
      <c r="G35" s="892"/>
      <c r="H35" s="959"/>
      <c r="I35" s="1006" t="str">
        <f>INDEX(TEMPLATE_NUMBER_POINT_FHD,B35,MATCH(TEMPLATE_SPHERE,TEMPLATE_SPHERE_LIST_FOR_NOTE,0))</f>
        <v>2.5.2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2.5.2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2080</v>
      </c>
      <c r="P35" s="958" t="s">
        <v>2060</v>
      </c>
      <c r="Q35" s="958" t="s">
        <v>2080</v>
      </c>
      <c r="R35" s="958" t="s">
        <v>2060</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2081</v>
      </c>
      <c r="V35" s="847" t="s">
        <v>2081</v>
      </c>
      <c r="W35" s="847" t="s">
        <v>2081</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2.6</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2.6</v>
      </c>
      <c r="M36" s="845" t="str">
        <f>IF(J36=0,"",J36)</f>
        <v>Расходы на амортизацию основных средств и нематериальных активов</v>
      </c>
      <c r="N36" s="845" t="str">
        <f>IF(K36=0,"",K36)</f>
        <v/>
      </c>
      <c r="O36" s="958" t="s">
        <v>740</v>
      </c>
      <c r="P36" s="958" t="s">
        <v>736</v>
      </c>
      <c r="Q36" s="958" t="s">
        <v>740</v>
      </c>
      <c r="R36" s="958" t="s">
        <v>736</v>
      </c>
      <c r="S36" s="958"/>
      <c r="T36" s="965" t="s">
        <v>2082</v>
      </c>
      <c r="U36" s="847" t="s">
        <v>2082</v>
      </c>
      <c r="V36" s="847" t="s">
        <v>2082</v>
      </c>
      <c r="W36" s="847" t="s">
        <v>2082</v>
      </c>
      <c r="X36" s="844"/>
      <c r="Y36" s="1001"/>
      <c r="Z36" s="847"/>
      <c r="AA36" s="850"/>
      <c r="AB36" s="847"/>
      <c r="AC36" s="847"/>
      <c r="AD36" s="847"/>
    </row>
    <row customHeight="1" ht="18">
      <c r="A37" s="846"/>
      <c r="B37" s="900">
        <v>20</v>
      </c>
      <c r="C37" s="844" t="s">
        <v>2083</v>
      </c>
      <c r="D37" s="968"/>
      <c r="E37" s="844"/>
      <c r="F37" s="844"/>
      <c r="G37" s="892"/>
      <c r="H37" s="959"/>
      <c r="I37" s="1006" t="str">
        <f>INDEX(TEMPLATE_NUMBER_POINT_FHD,B37,MATCH(TEMPLATE_SPHERE,TEMPLATE_SPHERE_LIST_FOR_NOTE,0))</f>
        <v>2.6.1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2.6.1</v>
      </c>
      <c r="M37" s="845" t="str">
        <f>IF(J37=0,"",J37)</f>
        <v>Расходы на амортизацию основных средств</v>
      </c>
      <c r="N37" s="845" t="str">
        <f>IF(K37=0,"",K37)</f>
        <v/>
      </c>
      <c r="O37" s="958" t="s">
        <v>2084</v>
      </c>
      <c r="P37" s="958" t="s">
        <v>2067</v>
      </c>
      <c r="Q37" s="958" t="s">
        <v>2084</v>
      </c>
      <c r="R37" s="958" t="s">
        <v>2067</v>
      </c>
      <c r="S37" s="958"/>
      <c r="T37" s="965" t="s">
        <v>2085</v>
      </c>
      <c r="U37" s="847" t="s">
        <v>2085</v>
      </c>
      <c r="V37" s="847" t="s">
        <v>2085</v>
      </c>
      <c r="W37" s="847" t="s">
        <v>2085</v>
      </c>
      <c r="X37" s="844"/>
      <c r="Y37" s="1001"/>
      <c r="Z37" s="847"/>
      <c r="AA37" s="850"/>
      <c r="AB37" s="847"/>
      <c r="AC37" s="847"/>
      <c r="AD37" s="847"/>
    </row>
    <row customHeight="1" ht="18">
      <c r="A38" s="846"/>
      <c r="B38" s="900">
        <v>21</v>
      </c>
      <c r="C38" s="844" t="s">
        <v>2086</v>
      </c>
      <c r="D38" s="968"/>
      <c r="E38" s="844"/>
      <c r="F38" s="844"/>
      <c r="G38" s="892"/>
      <c r="H38" s="959"/>
      <c r="I38" s="1006" t="str">
        <f>INDEX(TEMPLATE_NUMBER_POINT_FHD,B38,MATCH(TEMPLATE_SPHERE,TEMPLATE_SPHERE_LIST_FOR_NOTE,0))</f>
        <v>2.6.2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2.6.2</v>
      </c>
      <c r="M38" s="845" t="str">
        <f>IF(J38=0,"",J38)</f>
        <v>Расходы на амортизацию нематериальных активов</v>
      </c>
      <c r="N38" s="845" t="str">
        <f>IF(K38=0,"",K38)</f>
        <v/>
      </c>
      <c r="O38" s="958" t="s">
        <v>2087</v>
      </c>
      <c r="P38" s="958" t="s">
        <v>2070</v>
      </c>
      <c r="Q38" s="958" t="s">
        <v>2087</v>
      </c>
      <c r="R38" s="958" t="s">
        <v>2070</v>
      </c>
      <c r="S38" s="958"/>
      <c r="T38" s="965" t="s">
        <v>2088</v>
      </c>
      <c r="U38" s="847" t="s">
        <v>2088</v>
      </c>
      <c r="V38" s="847" t="s">
        <v>2088</v>
      </c>
      <c r="W38" s="847" t="s">
        <v>2088</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2.7</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6">
        <f>INDEX(TEMPLATE_NOTE_POINT_FHD,B39,MATCH(TEMPLATE_SPHERE,TEMPLATE_SPHERE_LIST_FOR_NOTE,0))</f>
        <v>0</v>
      </c>
      <c r="L39" s="845" t="str">
        <f>IF(I39=0,"",I39)</f>
        <v>2.7</v>
      </c>
      <c r="M39" s="845" t="str">
        <f>IF(J39=0,"",J39)</f>
        <v>Расходы на аренду имущества, используемого для осуществления регулируемых видов деятельности в сфере холодного водоснабжения</v>
      </c>
      <c r="N39" s="845" t="str">
        <f>IF(K39=0,"",K39)</f>
        <v/>
      </c>
      <c r="O39" s="958" t="s">
        <v>744</v>
      </c>
      <c r="P39" s="958" t="s">
        <v>738</v>
      </c>
      <c r="Q39" s="958" t="s">
        <v>744</v>
      </c>
      <c r="R39" s="958" t="s">
        <v>738</v>
      </c>
      <c r="S39" s="958"/>
      <c r="T39" s="965" t="s">
        <v>2089</v>
      </c>
      <c r="U39" s="847" t="s">
        <v>2090</v>
      </c>
      <c r="V39" s="847" t="s">
        <v>2091</v>
      </c>
      <c r="W39" s="847" t="s">
        <v>2092</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2.8</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2.8</v>
      </c>
      <c r="M40" s="845" t="str">
        <f>IF(J40=0,"",J40)</f>
        <v>Общепроизводственные расходы, в том числе:</v>
      </c>
      <c r="N40" s="845" t="str">
        <f>IF(K40=0,"",K40)</f>
        <v>Указывается общая сумма общепроизводственных расходов.</v>
      </c>
      <c r="O40" s="958" t="s">
        <v>2093</v>
      </c>
      <c r="P40" s="958" t="s">
        <v>740</v>
      </c>
      <c r="Q40" s="958" t="s">
        <v>2093</v>
      </c>
      <c r="R40" s="958" t="s">
        <v>740</v>
      </c>
      <c r="S40" s="958"/>
      <c r="T40" s="844" t="s">
        <v>2094</v>
      </c>
      <c r="U40" s="844" t="s">
        <v>2094</v>
      </c>
      <c r="V40" s="844" t="s">
        <v>2094</v>
      </c>
      <c r="W40" s="844" t="s">
        <v>2094</v>
      </c>
      <c r="X40" s="844"/>
      <c r="Y40" s="1001"/>
      <c r="Z40" s="847" t="s">
        <v>2095</v>
      </c>
      <c r="AA40" s="850" t="s">
        <v>2095</v>
      </c>
      <c r="AB40" s="850" t="s">
        <v>2095</v>
      </c>
      <c r="AC40" s="850" t="s">
        <v>2095</v>
      </c>
      <c r="AD40" s="847"/>
    </row>
    <row customHeight="1" ht="27">
      <c r="A41" s="846"/>
      <c r="B41" s="900">
        <v>24</v>
      </c>
      <c r="C41" s="844" t="s">
        <v>2096</v>
      </c>
      <c r="D41" s="968"/>
      <c r="E41" s="844"/>
      <c r="F41" s="844"/>
      <c r="G41" s="844"/>
      <c r="H41" s="892"/>
      <c r="I41" s="1006" t="str">
        <f>INDEX(TEMPLATE_NUMBER_POINT_FHD,B41,MATCH(TEMPLATE_SPHERE,TEMPLATE_SPHERE_LIST_FOR_NOTE,0))</f>
        <v>2.8.1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2.8.1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2097</v>
      </c>
      <c r="P41" s="958" t="s">
        <v>2084</v>
      </c>
      <c r="Q41" s="958" t="s">
        <v>2097</v>
      </c>
      <c r="R41" s="958" t="s">
        <v>2084</v>
      </c>
      <c r="S41" s="958"/>
      <c r="T41" s="844" t="s">
        <v>2098</v>
      </c>
      <c r="U41" s="844" t="s">
        <v>2098</v>
      </c>
      <c r="V41" s="844" t="s">
        <v>2098</v>
      </c>
      <c r="W41" s="844" t="s">
        <v>2098</v>
      </c>
      <c r="X41" s="844"/>
      <c r="Y41" s="1001"/>
      <c r="Z41" s="847" t="s">
        <v>2099</v>
      </c>
      <c r="AA41" s="847" t="s">
        <v>2099</v>
      </c>
      <c r="AB41" s="847" t="s">
        <v>2099</v>
      </c>
      <c r="AC41" s="847" t="s">
        <v>2099</v>
      </c>
      <c r="AD41" s="847"/>
    </row>
    <row customHeight="1" ht="27">
      <c r="A42" s="846"/>
      <c r="B42" s="900">
        <v>25</v>
      </c>
      <c r="C42" s="844" t="s">
        <v>2100</v>
      </c>
      <c r="D42" s="968"/>
      <c r="E42" s="844"/>
      <c r="F42" s="844"/>
      <c r="G42" s="844"/>
      <c r="H42" s="892"/>
      <c r="I42" s="1006" t="str">
        <f>INDEX(TEMPLATE_NUMBER_POINT_FHD,B42,MATCH(TEMPLATE_SPHERE,TEMPLATE_SPHERE_LIST_FOR_NOTE,0))</f>
        <v>2.8.2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2.8.2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2101</v>
      </c>
      <c r="P42" s="958" t="s">
        <v>2087</v>
      </c>
      <c r="Q42" s="958" t="s">
        <v>2101</v>
      </c>
      <c r="R42" s="958" t="s">
        <v>2087</v>
      </c>
      <c r="S42" s="958"/>
      <c r="T42" s="844" t="s">
        <v>2102</v>
      </c>
      <c r="U42" s="844" t="s">
        <v>2102</v>
      </c>
      <c r="V42" s="844" t="s">
        <v>2102</v>
      </c>
      <c r="W42" s="844" t="s">
        <v>2102</v>
      </c>
      <c r="X42" s="844"/>
      <c r="Y42" s="1001"/>
      <c r="Z42" s="847" t="s">
        <v>2103</v>
      </c>
      <c r="AA42" s="847" t="s">
        <v>2103</v>
      </c>
      <c r="AB42" s="847" t="s">
        <v>2103</v>
      </c>
      <c r="AC42" s="847" t="s">
        <v>2103</v>
      </c>
      <c r="AD42" s="847"/>
    </row>
    <row customHeight="1" ht="18">
      <c r="A43" s="846"/>
      <c r="B43" s="900">
        <v>26</v>
      </c>
      <c r="C43" s="844">
        <v>14</v>
      </c>
      <c r="D43" s="968"/>
      <c r="E43" s="844"/>
      <c r="F43" s="844"/>
      <c r="G43" s="844"/>
      <c r="H43" s="892"/>
      <c r="I43" s="1006" t="str">
        <f>INDEX(TEMPLATE_NUMBER_POINT_FHD,B43,MATCH(TEMPLATE_SPHERE,TEMPLATE_SPHERE_LIST_FOR_NOTE,0))</f>
        <v>2.9</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2.9</v>
      </c>
      <c r="M43" s="845" t="str">
        <f>IF(J43=0,"",J43)</f>
        <v>Общехозяйственные расходы, в том числе:</v>
      </c>
      <c r="N43" s="845" t="str">
        <f>IF(K43=0,"",K43)</f>
        <v>Указывается общая сумма общехозяйственных расходов.</v>
      </c>
      <c r="O43" s="958" t="s">
        <v>2104</v>
      </c>
      <c r="P43" s="958" t="s">
        <v>744</v>
      </c>
      <c r="Q43" s="958" t="s">
        <v>2104</v>
      </c>
      <c r="R43" s="958" t="s">
        <v>744</v>
      </c>
      <c r="S43" s="958"/>
      <c r="T43" s="844" t="s">
        <v>2105</v>
      </c>
      <c r="U43" s="844" t="s">
        <v>2105</v>
      </c>
      <c r="V43" s="844" t="s">
        <v>2105</v>
      </c>
      <c r="W43" s="844" t="s">
        <v>2105</v>
      </c>
      <c r="X43" s="844"/>
      <c r="Y43" s="1001"/>
      <c r="Z43" s="847" t="s">
        <v>2106</v>
      </c>
      <c r="AA43" s="847" t="s">
        <v>2106</v>
      </c>
      <c r="AB43" s="847" t="s">
        <v>2106</v>
      </c>
      <c r="AC43" s="847" t="s">
        <v>2106</v>
      </c>
      <c r="AD43" s="847"/>
    </row>
    <row customHeight="1" ht="27">
      <c r="A44" s="846"/>
      <c r="B44" s="900">
        <v>27</v>
      </c>
      <c r="C44" s="844" t="s">
        <v>2107</v>
      </c>
      <c r="D44" s="968"/>
      <c r="E44" s="844"/>
      <c r="F44" s="844"/>
      <c r="G44" s="844"/>
      <c r="H44" s="892"/>
      <c r="I44" s="1006" t="str">
        <f>INDEX(TEMPLATE_NUMBER_POINT_FHD,B44,MATCH(TEMPLATE_SPHERE,TEMPLATE_SPHERE_LIST_FOR_NOTE,0))</f>
        <v>2.9.1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2.9.1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2108</v>
      </c>
      <c r="P44" s="958" t="s">
        <v>2109</v>
      </c>
      <c r="Q44" s="958" t="s">
        <v>2108</v>
      </c>
      <c r="R44" s="958" t="s">
        <v>2109</v>
      </c>
      <c r="S44" s="958"/>
      <c r="T44" s="844" t="s">
        <v>2098</v>
      </c>
      <c r="U44" s="844" t="s">
        <v>2098</v>
      </c>
      <c r="V44" s="844" t="s">
        <v>2098</v>
      </c>
      <c r="W44" s="844" t="s">
        <v>2098</v>
      </c>
      <c r="X44" s="844"/>
      <c r="Y44" s="1001"/>
      <c r="Z44" s="847" t="s">
        <v>2110</v>
      </c>
      <c r="AA44" s="847" t="s">
        <v>2110</v>
      </c>
      <c r="AB44" s="847" t="s">
        <v>2110</v>
      </c>
      <c r="AC44" s="847" t="s">
        <v>2110</v>
      </c>
      <c r="AD44" s="847"/>
    </row>
    <row customHeight="1" ht="27">
      <c r="A45" s="846"/>
      <c r="B45" s="900">
        <v>28</v>
      </c>
      <c r="C45" s="844" t="s">
        <v>2111</v>
      </c>
      <c r="D45" s="968"/>
      <c r="E45" s="844"/>
      <c r="F45" s="844"/>
      <c r="G45" s="844"/>
      <c r="H45" s="892"/>
      <c r="I45" s="1006" t="str">
        <f>INDEX(TEMPLATE_NUMBER_POINT_FHD,B45,MATCH(TEMPLATE_SPHERE,TEMPLATE_SPHERE_LIST_FOR_NOTE,0))</f>
        <v>2.9.2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2.9.2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2112</v>
      </c>
      <c r="P45" s="958" t="s">
        <v>2113</v>
      </c>
      <c r="Q45" s="958" t="s">
        <v>2112</v>
      </c>
      <c r="R45" s="958" t="s">
        <v>2113</v>
      </c>
      <c r="S45" s="958"/>
      <c r="T45" s="844" t="s">
        <v>2102</v>
      </c>
      <c r="U45" s="844" t="s">
        <v>2102</v>
      </c>
      <c r="V45" s="844" t="s">
        <v>2102</v>
      </c>
      <c r="W45" s="844" t="s">
        <v>2102</v>
      </c>
      <c r="X45" s="844"/>
      <c r="Y45" s="1001"/>
      <c r="Z45" s="847" t="s">
        <v>2114</v>
      </c>
      <c r="AA45" s="847" t="s">
        <v>2114</v>
      </c>
      <c r="AB45" s="847" t="s">
        <v>2114</v>
      </c>
      <c r="AC45" s="847" t="s">
        <v>2114</v>
      </c>
      <c r="AD45" s="847"/>
    </row>
    <row customHeight="1" ht="54">
      <c r="A46" s="846"/>
      <c r="B46" s="900">
        <v>29</v>
      </c>
      <c r="C46" s="844">
        <v>15</v>
      </c>
      <c r="D46" s="968"/>
      <c r="E46" s="844"/>
      <c r="F46" s="844"/>
      <c r="G46" s="844"/>
      <c r="H46" s="892"/>
      <c r="I46" s="1006" t="str">
        <f>INDEX(TEMPLATE_NUMBER_POINT_FHD,B46,MATCH(TEMPLATE_SPHERE,TEMPLATE_SPHERE_LIST_FOR_NOTE,0))</f>
        <v>2.10</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2.10</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2115</v>
      </c>
      <c r="P46" s="958" t="s">
        <v>2093</v>
      </c>
      <c r="Q46" s="958" t="s">
        <v>2115</v>
      </c>
      <c r="R46" s="958" t="s">
        <v>2093</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2116</v>
      </c>
      <c r="V46" s="844" t="s">
        <v>2116</v>
      </c>
      <c r="W46" s="844" t="s">
        <v>2116</v>
      </c>
      <c r="X46" s="844"/>
      <c r="Y46" s="1001"/>
      <c r="Z46" s="847" t="s">
        <v>2117</v>
      </c>
      <c r="AA46" s="847" t="s">
        <v>2118</v>
      </c>
      <c r="AB46" s="847" t="s">
        <v>2118</v>
      </c>
      <c r="AC46" s="847" t="s">
        <v>2118</v>
      </c>
      <c r="AD46" s="847"/>
    </row>
    <row customHeight="1" ht="54">
      <c r="A47" s="846"/>
      <c r="B47" s="900">
        <v>30</v>
      </c>
      <c r="C47" s="844" t="s">
        <v>2119</v>
      </c>
      <c r="D47" s="968"/>
      <c r="E47" s="844"/>
      <c r="F47" s="844"/>
      <c r="G47" s="844"/>
      <c r="H47" s="892"/>
      <c r="I47" s="1006" t="str">
        <f>INDEX(TEMPLATE_NUMBER_POINT_FHD,B47,MATCH(TEMPLATE_SPHERE,TEMPLATE_SPHERE_LIST_FOR_NOTE,0))</f>
        <v>2.10.1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2.10.1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2120</v>
      </c>
      <c r="P47" s="958" t="s">
        <v>2097</v>
      </c>
      <c r="Q47" s="958" t="s">
        <v>2120</v>
      </c>
      <c r="R47" s="958" t="s">
        <v>2097</v>
      </c>
      <c r="S47" s="958"/>
      <c r="T47" s="844" t="s">
        <v>2121</v>
      </c>
      <c r="U47" s="844" t="s">
        <v>2121</v>
      </c>
      <c r="V47" s="844" t="s">
        <v>2121</v>
      </c>
      <c r="W47" s="844" t="s">
        <v>2121</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2.11</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2.11</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2104</v>
      </c>
      <c r="Q48" s="958" t="s">
        <v>2122</v>
      </c>
      <c r="R48" s="958" t="s">
        <v>2104</v>
      </c>
      <c r="S48" s="958"/>
      <c r="T48" s="844"/>
      <c r="U48" s="844" t="s">
        <v>2123</v>
      </c>
      <c r="V48" s="844" t="s">
        <v>2124</v>
      </c>
      <c r="W48" s="844" t="s">
        <v>2124</v>
      </c>
      <c r="X48" s="844"/>
      <c r="Y48" s="1001"/>
      <c r="Z48" s="847"/>
      <c r="AA48" s="850" t="s">
        <v>2118</v>
      </c>
      <c r="AB48" s="850" t="s">
        <v>2118</v>
      </c>
      <c r="AC48" s="850" t="s">
        <v>2118</v>
      </c>
      <c r="AD48" s="847"/>
    </row>
    <row customHeight="1" ht="54">
      <c r="A49" s="846"/>
      <c r="B49" s="900">
        <v>32</v>
      </c>
      <c r="C49" s="844" t="s">
        <v>2125</v>
      </c>
      <c r="D49" s="968"/>
      <c r="E49" s="844"/>
      <c r="F49" s="844"/>
      <c r="G49" s="844"/>
      <c r="H49" s="892"/>
      <c r="I49" s="1006" t="str">
        <f>INDEX(TEMPLATE_NUMBER_POINT_FHD,B49,MATCH(TEMPLATE_SPHERE,TEMPLATE_SPHERE_LIST_FOR_NOTE,0))</f>
        <v>2.11.1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2.11.1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2108</v>
      </c>
      <c r="Q49" s="958" t="s">
        <v>2126</v>
      </c>
      <c r="R49" s="958" t="s">
        <v>2108</v>
      </c>
      <c r="S49" s="958"/>
      <c r="T49" s="844"/>
      <c r="U49" s="844" t="s">
        <v>2121</v>
      </c>
      <c r="V49" s="844" t="s">
        <v>2121</v>
      </c>
      <c r="W49" s="844" t="s">
        <v>2121</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2.12</v>
      </c>
      <c r="J50" s="1006"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2.12</v>
      </c>
      <c r="M50" s="845"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2122</v>
      </c>
      <c r="P50" s="958" t="s">
        <v>2115</v>
      </c>
      <c r="Q50" s="958" t="s">
        <v>2127</v>
      </c>
      <c r="R50" s="958" t="s">
        <v>2115</v>
      </c>
      <c r="S50" s="958"/>
      <c r="T50" s="844" t="s">
        <v>2128</v>
      </c>
      <c r="U50" s="844" t="s">
        <v>2129</v>
      </c>
      <c r="V50" s="844" t="s">
        <v>2130</v>
      </c>
      <c r="W50" s="844" t="s">
        <v>2131</v>
      </c>
      <c r="X50" s="844"/>
      <c r="Y50" s="1001"/>
      <c r="Z50" s="847" t="s">
        <v>2132</v>
      </c>
      <c r="AA50" s="850" t="s">
        <v>2133</v>
      </c>
      <c r="AB50" s="850" t="s">
        <v>2133</v>
      </c>
      <c r="AC50" s="850" t="s">
        <v>2133</v>
      </c>
      <c r="AD50" s="847"/>
    </row>
    <row customHeight="1" ht="27">
      <c r="A51" s="846"/>
      <c r="B51" s="900">
        <v>34</v>
      </c>
      <c r="C51" s="844" t="s">
        <v>2134</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2135</v>
      </c>
      <c r="U51" s="844"/>
      <c r="V51" s="844"/>
      <c r="W51" s="844"/>
      <c r="X51" s="844"/>
      <c r="Y51" s="1001"/>
      <c r="Z51" s="847"/>
      <c r="AA51" s="850"/>
      <c r="AB51" s="850"/>
      <c r="AC51" s="850"/>
      <c r="AD51" s="847"/>
    </row>
    <row customHeight="1" ht="36">
      <c r="A52" s="846"/>
      <c r="B52" s="900">
        <v>35</v>
      </c>
      <c r="C52" s="844" t="s">
        <v>2028</v>
      </c>
      <c r="D52" s="968" t="s">
        <v>2028</v>
      </c>
      <c r="E52" s="844" t="s">
        <v>2028</v>
      </c>
      <c r="F52" s="844" t="s">
        <v>2028</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холодного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2136</v>
      </c>
      <c r="U52" s="844" t="s">
        <v>2137</v>
      </c>
      <c r="V52" s="844" t="s">
        <v>2138</v>
      </c>
      <c r="W52" s="844" t="s">
        <v>2139</v>
      </c>
      <c r="X52" s="844"/>
      <c r="Y52" s="1001"/>
      <c r="Z52" s="847" t="s">
        <v>748</v>
      </c>
      <c r="AA52" s="850" t="s">
        <v>748</v>
      </c>
      <c r="AB52" s="850" t="s">
        <v>748</v>
      </c>
      <c r="AC52" s="850" t="s">
        <v>748</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752</v>
      </c>
      <c r="P53" s="958" t="s">
        <v>322</v>
      </c>
      <c r="Q53" s="958" t="s">
        <v>322</v>
      </c>
      <c r="R53" s="958" t="s">
        <v>322</v>
      </c>
      <c r="S53" s="958"/>
      <c r="T53" s="844" t="s">
        <v>2140</v>
      </c>
      <c r="U53" s="844" t="s">
        <v>2140</v>
      </c>
      <c r="V53" s="844" t="s">
        <v>2140</v>
      </c>
      <c r="W53" s="844" t="s">
        <v>2140</v>
      </c>
      <c r="X53" s="844"/>
      <c r="Y53" s="1001"/>
      <c r="Z53" s="847"/>
      <c r="AA53" s="850"/>
      <c r="AB53" s="847"/>
      <c r="AC53" s="847"/>
      <c r="AD53" s="847"/>
    </row>
    <row customHeight="1" ht="18">
      <c r="A54" s="846"/>
      <c r="B54" s="900">
        <v>37</v>
      </c>
      <c r="C54" s="844" t="s">
        <v>2034</v>
      </c>
      <c r="D54" s="968" t="s">
        <v>2034</v>
      </c>
      <c r="E54" s="844" t="s">
        <v>2034</v>
      </c>
      <c r="F54" s="844" t="s">
        <v>2034</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110</v>
      </c>
      <c r="P54" s="958" t="s">
        <v>90</v>
      </c>
      <c r="Q54" s="958" t="s">
        <v>90</v>
      </c>
      <c r="R54" s="958" t="s">
        <v>90</v>
      </c>
      <c r="S54" s="958"/>
      <c r="T54" s="844" t="s">
        <v>750</v>
      </c>
      <c r="U54" s="844" t="s">
        <v>750</v>
      </c>
      <c r="V54" s="844" t="s">
        <v>750</v>
      </c>
      <c r="W54" s="844" t="s">
        <v>750</v>
      </c>
      <c r="X54" s="844"/>
      <c r="Y54" s="1001"/>
      <c r="Z54" s="847" t="s">
        <v>751</v>
      </c>
      <c r="AA54" s="847" t="s">
        <v>751</v>
      </c>
      <c r="AB54" s="847" t="s">
        <v>751</v>
      </c>
      <c r="AC54" s="847" t="s">
        <v>751</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311</v>
      </c>
      <c r="P55" s="958" t="s">
        <v>752</v>
      </c>
      <c r="Q55" s="958" t="s">
        <v>752</v>
      </c>
      <c r="R55" s="958" t="s">
        <v>752</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2141</v>
      </c>
      <c r="V55" s="844" t="s">
        <v>2141</v>
      </c>
      <c r="W55" s="844" t="s">
        <v>2141</v>
      </c>
      <c r="X55" s="844"/>
      <c r="Y55" s="1001"/>
      <c r="Z55" s="847" t="s">
        <v>2142</v>
      </c>
      <c r="AA55" s="847" t="s">
        <v>2142</v>
      </c>
      <c r="AB55" s="847" t="s">
        <v>2142</v>
      </c>
      <c r="AC55" s="847" t="s">
        <v>2142</v>
      </c>
      <c r="AD55" s="847"/>
    </row>
    <row customHeight="1" ht="27">
      <c r="A56" s="846"/>
      <c r="B56" s="900">
        <v>39</v>
      </c>
      <c r="C56" s="844" t="s">
        <v>1020</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1138</v>
      </c>
      <c r="P56" s="958" t="s">
        <v>755</v>
      </c>
      <c r="Q56" s="958" t="s">
        <v>755</v>
      </c>
      <c r="R56" s="958" t="s">
        <v>755</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2143</v>
      </c>
      <c r="V56" s="844" t="s">
        <v>2143</v>
      </c>
      <c r="W56" s="844" t="s">
        <v>2143</v>
      </c>
      <c r="X56" s="844"/>
      <c r="Y56" s="1001"/>
      <c r="Z56" s="847" t="s">
        <v>757</v>
      </c>
      <c r="AA56" s="847" t="s">
        <v>757</v>
      </c>
      <c r="AB56" s="847" t="s">
        <v>757</v>
      </c>
      <c r="AC56" s="847" t="s">
        <v>757</v>
      </c>
      <c r="AD56" s="847"/>
    </row>
    <row customHeight="1" ht="27">
      <c r="A57" s="846"/>
      <c r="B57" s="900">
        <v>40</v>
      </c>
      <c r="C57" s="844" t="s">
        <v>1022</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2144</v>
      </c>
      <c r="P57" s="958" t="s">
        <v>758</v>
      </c>
      <c r="Q57" s="958" t="s">
        <v>758</v>
      </c>
      <c r="R57" s="958" t="s">
        <v>758</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2145</v>
      </c>
      <c r="V57" s="844" t="s">
        <v>2145</v>
      </c>
      <c r="W57" s="844" t="s">
        <v>2145</v>
      </c>
      <c r="X57" s="844"/>
      <c r="Y57" s="1001"/>
      <c r="Z57" s="847" t="s">
        <v>760</v>
      </c>
      <c r="AA57" s="847" t="s">
        <v>760</v>
      </c>
      <c r="AB57" s="847" t="s">
        <v>760</v>
      </c>
      <c r="AC57" s="847" t="s">
        <v>760</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880</v>
      </c>
      <c r="P58" s="958" t="s">
        <v>794</v>
      </c>
      <c r="Q58" s="958" t="s">
        <v>794</v>
      </c>
      <c r="R58" s="958" t="s">
        <v>794</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2146</v>
      </c>
      <c r="V58" s="844" t="s">
        <v>2146</v>
      </c>
      <c r="W58" s="844" t="s">
        <v>2146</v>
      </c>
      <c r="X58" s="844"/>
      <c r="Y58" s="1001"/>
      <c r="Z58" s="847"/>
      <c r="AA58" s="850"/>
      <c r="AB58" s="847"/>
      <c r="AC58" s="847"/>
      <c r="AD58" s="847"/>
    </row>
    <row customHeight="1" ht="36">
      <c r="A59" s="846"/>
      <c r="B59" s="900">
        <v>42</v>
      </c>
      <c r="C59" s="844">
        <v>3</v>
      </c>
      <c r="D59" s="968" t="s">
        <v>2134</v>
      </c>
      <c r="E59" s="844" t="s">
        <v>2134</v>
      </c>
      <c r="F59" s="844" t="s">
        <v>2134</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холодного водоснабжения</v>
      </c>
      <c r="N59" s="845" t="str">
        <f>IF(K59=0,"",K59)</f>
        <v/>
      </c>
      <c r="O59" s="958"/>
      <c r="P59" s="958" t="s">
        <v>110</v>
      </c>
      <c r="Q59" s="958" t="s">
        <v>110</v>
      </c>
      <c r="R59" s="958" t="s">
        <v>110</v>
      </c>
      <c r="S59" s="958"/>
      <c r="T59" s="844"/>
      <c r="U59" s="844" t="s">
        <v>2147</v>
      </c>
      <c r="V59" s="844" t="s">
        <v>2148</v>
      </c>
      <c r="W59" s="844" t="s">
        <v>2149</v>
      </c>
      <c r="X59" s="844"/>
      <c r="Y59" s="1001"/>
      <c r="Z59" s="847"/>
      <c r="AA59" s="850"/>
      <c r="AB59" s="847"/>
      <c r="AC59" s="847"/>
      <c r="AD59" s="847"/>
    </row>
    <row customHeight="1" ht="81">
      <c r="A60" s="846"/>
      <c r="B60" s="900">
        <v>43</v>
      </c>
      <c r="C60" s="844" t="s">
        <v>2150</v>
      </c>
      <c r="D60" s="968" t="s">
        <v>2150</v>
      </c>
      <c r="E60" s="844" t="s">
        <v>2150</v>
      </c>
      <c r="F60" s="844" t="s">
        <v>2150</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627</v>
      </c>
      <c r="U60" s="844" t="s">
        <v>627</v>
      </c>
      <c r="V60" s="844" t="s">
        <v>627</v>
      </c>
      <c r="W60" s="844" t="s">
        <v>627</v>
      </c>
      <c r="X60" s="844"/>
      <c r="Y60" s="1001"/>
      <c r="Z60" s="847" t="s">
        <v>2151</v>
      </c>
      <c r="AA60" s="850" t="s">
        <v>2152</v>
      </c>
      <c r="AB60" s="847" t="s">
        <v>2153</v>
      </c>
      <c r="AC60" s="847" t="s">
        <v>2152</v>
      </c>
      <c r="AD60" s="847"/>
    </row>
    <row customHeight="1" ht="9">
      <c r="A61" s="846"/>
      <c r="B61" s="900">
        <v>44</v>
      </c>
      <c r="C61" s="844"/>
      <c r="D61" s="968" t="s">
        <v>2154</v>
      </c>
      <c r="E61" s="844"/>
      <c r="F61" s="844"/>
      <c r="G61" s="844"/>
      <c r="H61" s="892"/>
      <c r="I61" s="1006" t="str">
        <f>INDEX(TEMPLATE_NUMBER_POINT_FHD,B61,MATCH(TEMPLATE_SPHERE,TEMPLATE_SPHERE_LIST_FOR_NOTE,0))</f>
        <v>7</v>
      </c>
      <c r="J61" s="1006" t="str">
        <f>INDEX(TEMPLATE_DATA_POINT_FHD,B61,MATCH(TEMPLATE_SPHERE,TEMPLATE_SPHERE_LIST_FOR_NOTE,0))</f>
        <v>Объём поднятой воды</v>
      </c>
      <c r="K61" s="1006">
        <f>INDEX(TEMPLATE_NOTE_POINT_FHD,B61,MATCH(TEMPLATE_SPHERE,TEMPLATE_SPHERE_LIST_FOR_NOTE,0))</f>
        <v>0</v>
      </c>
      <c r="L61" s="845" t="str">
        <f>IF(I61=0,"",I61)</f>
        <v>7</v>
      </c>
      <c r="M61" s="845" t="str">
        <f>IF(J61=0,"",J61)</f>
        <v>Объём поднятой воды</v>
      </c>
      <c r="N61" s="845" t="str">
        <f>IF(K61=0,"",K61)</f>
        <v/>
      </c>
      <c r="O61" s="958"/>
      <c r="P61" s="958" t="s">
        <v>92</v>
      </c>
      <c r="Q61" s="958"/>
      <c r="R61" s="958"/>
      <c r="S61" s="958"/>
      <c r="T61" s="844"/>
      <c r="U61" s="844" t="s">
        <v>2155</v>
      </c>
      <c r="V61" s="844"/>
      <c r="W61" s="844"/>
      <c r="X61" s="844"/>
      <c r="Y61" s="1001"/>
      <c r="Z61" s="847"/>
      <c r="AA61" s="850"/>
      <c r="AB61" s="847"/>
      <c r="AC61" s="847"/>
      <c r="AD61" s="847"/>
    </row>
    <row customHeight="1" ht="9">
      <c r="A62" s="846"/>
      <c r="B62" s="900">
        <v>45</v>
      </c>
      <c r="C62" s="844"/>
      <c r="D62" s="968" t="s">
        <v>2156</v>
      </c>
      <c r="E62" s="844"/>
      <c r="F62" s="844"/>
      <c r="G62" s="844"/>
      <c r="H62" s="892"/>
      <c r="I62" s="1006" t="str">
        <f>INDEX(TEMPLATE_NUMBER_POINT_FHD,B62,MATCH(TEMPLATE_SPHERE,TEMPLATE_SPHERE_LIST_FOR_NOTE,0))</f>
        <v>8</v>
      </c>
      <c r="J62" s="1006" t="str">
        <f>INDEX(TEMPLATE_DATA_POINT_FHD,B62,MATCH(TEMPLATE_SPHERE,TEMPLATE_SPHERE_LIST_FOR_NOTE,0))</f>
        <v>Объём покупной воды</v>
      </c>
      <c r="K62" s="1006">
        <f>INDEX(TEMPLATE_NOTE_POINT_FHD,B62,MATCH(TEMPLATE_SPHERE,TEMPLATE_SPHERE_LIST_FOR_NOTE,0))</f>
        <v>0</v>
      </c>
      <c r="L62" s="845" t="str">
        <f>IF(I62=0,"",I62)</f>
        <v>8</v>
      </c>
      <c r="M62" s="845" t="str">
        <f>IF(J62=0,"",J62)</f>
        <v>Объём покупной воды</v>
      </c>
      <c r="N62" s="845" t="str">
        <f>IF(K62=0,"",K62)</f>
        <v/>
      </c>
      <c r="O62" s="958"/>
      <c r="P62" s="958" t="s">
        <v>111</v>
      </c>
      <c r="Q62" s="958"/>
      <c r="R62" s="958"/>
      <c r="S62" s="958"/>
      <c r="T62" s="844"/>
      <c r="U62" s="844" t="s">
        <v>2157</v>
      </c>
      <c r="V62" s="844"/>
      <c r="W62" s="844"/>
      <c r="X62" s="844"/>
      <c r="Y62" s="1001"/>
      <c r="Z62" s="847"/>
      <c r="AA62" s="850"/>
      <c r="AB62" s="847"/>
      <c r="AC62" s="847"/>
      <c r="AD62" s="847"/>
    </row>
    <row customHeight="1" ht="18">
      <c r="A63" s="846"/>
      <c r="B63" s="900">
        <v>46</v>
      </c>
      <c r="C63" s="844"/>
      <c r="D63" s="968" t="s">
        <v>2158</v>
      </c>
      <c r="E63" s="844"/>
      <c r="F63" s="844"/>
      <c r="G63" s="844"/>
      <c r="H63" s="892"/>
      <c r="I63" s="1006" t="str">
        <f>INDEX(TEMPLATE_NUMBER_POINT_FHD,B63,MATCH(TEMPLATE_SPHERE,TEMPLATE_SPHERE_LIST_FOR_NOTE,0))</f>
        <v>9</v>
      </c>
      <c r="J63" s="1006" t="str">
        <f>INDEX(TEMPLATE_DATA_POINT_FHD,B63,MATCH(TEMPLATE_SPHERE,TEMPLATE_SPHERE_LIST_FOR_NOTE,0))</f>
        <v>Объём воды, пропущенной через очистные сооружения</v>
      </c>
      <c r="K63" s="1006">
        <f>INDEX(TEMPLATE_NOTE_POINT_FHD,B63,MATCH(TEMPLATE_SPHERE,TEMPLATE_SPHERE_LIST_FOR_NOTE,0))</f>
        <v>0</v>
      </c>
      <c r="L63" s="845" t="str">
        <f>IF(I63=0,"",I63)</f>
        <v>9</v>
      </c>
      <c r="M63" s="845" t="str">
        <f>IF(J63=0,"",J63)</f>
        <v>Объём воды, пропущенной через очистные сооружения</v>
      </c>
      <c r="N63" s="845" t="str">
        <f>IF(K63=0,"",K63)</f>
        <v/>
      </c>
      <c r="O63" s="958"/>
      <c r="P63" s="958" t="s">
        <v>148</v>
      </c>
      <c r="Q63" s="958"/>
      <c r="R63" s="958"/>
      <c r="S63" s="958"/>
      <c r="T63" s="844"/>
      <c r="U63" s="844" t="s">
        <v>2159</v>
      </c>
      <c r="V63" s="844"/>
      <c r="W63" s="844"/>
      <c r="X63" s="844"/>
      <c r="Y63" s="1001"/>
      <c r="Z63" s="847"/>
      <c r="AA63" s="850"/>
      <c r="AB63" s="847"/>
      <c r="AC63" s="847"/>
      <c r="AD63" s="847"/>
    </row>
    <row customHeight="1" ht="18">
      <c r="A64" s="846"/>
      <c r="B64" s="900">
        <v>47</v>
      </c>
      <c r="C64" s="844"/>
      <c r="D64" s="968" t="s">
        <v>2160</v>
      </c>
      <c r="E64" s="844"/>
      <c r="F64" s="844"/>
      <c r="G64" s="844"/>
      <c r="H64" s="892"/>
      <c r="I64" s="1006" t="str">
        <f>INDEX(TEMPLATE_NUMBER_POINT_FHD,B64,MATCH(TEMPLATE_SPHERE,TEMPLATE_SPHERE_LIST_FOR_NOTE,0))</f>
        <v>10</v>
      </c>
      <c r="J64" s="1006" t="str">
        <f>INDEX(TEMPLATE_DATA_POINT_FHD,B64,MATCH(TEMPLATE_SPHERE,TEMPLATE_SPHERE_LIST_FOR_NOTE,0))</f>
        <v>Объём отпущенной потребителям воды, в том числе:</v>
      </c>
      <c r="K64" s="1006" t="str">
        <f>INDEX(TEMPLATE_NOTE_POINT_FHD,B64,MATCH(TEMPLATE_SPHERE,TEMPLATE_SPHERE_LIST_FOR_NOTE,0))</f>
        <v>Указывается общий объем отпущенной потребителям воды.</v>
      </c>
      <c r="L64" s="845" t="str">
        <f>IF(I64=0,"",I64)</f>
        <v>10</v>
      </c>
      <c r="M64" s="845" t="str">
        <f>IF(J64=0,"",J64)</f>
        <v>Объём отпущенной потребителям воды, в том числе:</v>
      </c>
      <c r="N64" s="845" t="str">
        <f>IF(K64=0,"",K64)</f>
        <v>Указывается общий объем отпущенной потребителям воды.</v>
      </c>
      <c r="O64" s="958"/>
      <c r="P64" s="958" t="s">
        <v>149</v>
      </c>
      <c r="Q64" s="958"/>
      <c r="R64" s="958"/>
      <c r="S64" s="958"/>
      <c r="T64" s="844"/>
      <c r="U64" s="844" t="s">
        <v>2161</v>
      </c>
      <c r="V64" s="844"/>
      <c r="W64" s="844"/>
      <c r="X64" s="844"/>
      <c r="Y64" s="1001"/>
      <c r="Z64" s="847"/>
      <c r="AA64" s="850" t="s">
        <v>2162</v>
      </c>
      <c r="AB64" s="847"/>
      <c r="AC64" s="847"/>
      <c r="AD64" s="847"/>
    </row>
    <row customHeight="1" ht="18">
      <c r="A65" s="846"/>
      <c r="B65" s="900">
        <v>48</v>
      </c>
      <c r="C65" s="844"/>
      <c r="D65" s="968"/>
      <c r="E65" s="844"/>
      <c r="F65" s="844"/>
      <c r="G65" s="844"/>
      <c r="H65" s="892"/>
      <c r="I65" s="1006" t="str">
        <f>INDEX(TEMPLATE_NUMBER_POINT_FHD,B65,MATCH(TEMPLATE_SPHERE,TEMPLATE_SPHERE_LIST_FOR_NOTE,0))</f>
        <v>10.1</v>
      </c>
      <c r="J65" s="1006" t="str">
        <f>INDEX(TEMPLATE_DATA_POINT_FHD,B65,MATCH(TEMPLATE_SPHERE,TEMPLATE_SPHERE_LIST_FOR_NOTE,0))</f>
        <v>Объём отпущенной потребителям воды, определенный по приборам учета</v>
      </c>
      <c r="K65" s="1006">
        <f>INDEX(TEMPLATE_NOTE_POINT_FHD,B65,MATCH(TEMPLATE_SPHERE,TEMPLATE_SPHERE_LIST_FOR_NOTE,0))</f>
        <v>0</v>
      </c>
      <c r="L65" s="845" t="str">
        <f>IF(I65=0,"",I65)</f>
        <v>10.1</v>
      </c>
      <c r="M65" s="845" t="str">
        <f>IF(J65=0,"",J65)</f>
        <v>Объём отпущенной потребителям воды, определенный по приборам учета</v>
      </c>
      <c r="N65" s="845" t="str">
        <f>IF(K65=0,"",K65)</f>
        <v/>
      </c>
      <c r="O65" s="958"/>
      <c r="P65" s="958" t="s">
        <v>2075</v>
      </c>
      <c r="Q65" s="958"/>
      <c r="R65" s="958"/>
      <c r="S65" s="958"/>
      <c r="T65" s="844"/>
      <c r="U65" s="844" t="s">
        <v>2163</v>
      </c>
      <c r="V65" s="844"/>
      <c r="W65" s="844"/>
      <c r="X65" s="844"/>
      <c r="Y65" s="1001"/>
      <c r="Z65" s="847"/>
      <c r="AA65" s="850"/>
      <c r="AB65" s="847"/>
      <c r="AC65" s="847"/>
      <c r="AD65" s="847"/>
    </row>
    <row customHeight="1" ht="18">
      <c r="A66" s="846"/>
      <c r="B66" s="900">
        <v>49</v>
      </c>
      <c r="C66" s="844"/>
      <c r="D66" s="968"/>
      <c r="E66" s="844"/>
      <c r="F66" s="844"/>
      <c r="G66" s="844"/>
      <c r="H66" s="892"/>
      <c r="I66" s="1006" t="str">
        <f>INDEX(TEMPLATE_NUMBER_POINT_FHD,B66,MATCH(TEMPLATE_SPHERE,TEMPLATE_SPHERE_LIST_FOR_NOTE,0))</f>
        <v>10.2</v>
      </c>
      <c r="J66" s="1006" t="str">
        <f>INDEX(TEMPLATE_DATA_POINT_FHD,B66,MATCH(TEMPLATE_SPHERE,TEMPLATE_SPHERE_LIST_FOR_NOTE,0))</f>
        <v>Объём отпущенной потребителям воды, определенный расчетным способом</v>
      </c>
      <c r="K66" s="1006">
        <f>INDEX(TEMPLATE_NOTE_POINT_FHD,B66,MATCH(TEMPLATE_SPHERE,TEMPLATE_SPHERE_LIST_FOR_NOTE,0))</f>
        <v>0</v>
      </c>
      <c r="L66" s="845" t="str">
        <f>IF(I66=0,"",I66)</f>
        <v>10.2</v>
      </c>
      <c r="M66" s="845" t="str">
        <f>IF(J66=0,"",J66)</f>
        <v>Объём отпущенной потребителям воды, определенный расчетным способом</v>
      </c>
      <c r="N66" s="845" t="str">
        <f>IF(K66=0,"",K66)</f>
        <v/>
      </c>
      <c r="O66" s="958"/>
      <c r="P66" s="958" t="s">
        <v>2079</v>
      </c>
      <c r="Q66" s="958"/>
      <c r="R66" s="958"/>
      <c r="S66" s="958"/>
      <c r="T66" s="844"/>
      <c r="U66" s="844" t="s">
        <v>2164</v>
      </c>
      <c r="V66" s="844"/>
      <c r="W66" s="844"/>
      <c r="X66" s="844"/>
      <c r="Y66" s="1001"/>
      <c r="Z66" s="847"/>
      <c r="AA66" s="850"/>
      <c r="AB66" s="847"/>
      <c r="AC66" s="847"/>
      <c r="AD66" s="847"/>
    </row>
    <row customHeight="1" ht="27">
      <c r="A67" s="846"/>
      <c r="B67" s="900">
        <v>50</v>
      </c>
      <c r="C67" s="844"/>
      <c r="D67" s="968"/>
      <c r="E67" s="844"/>
      <c r="F67" s="844"/>
      <c r="G67" s="844"/>
      <c r="H67" s="892"/>
      <c r="I67" s="1006" t="str">
        <f>INDEX(TEMPLATE_NUMBER_POINT_FHD,B67,MATCH(TEMPLATE_SPHERE,TEMPLATE_SPHERE_LIST_FOR_NOTE,0))</f>
        <v>10.2.1</v>
      </c>
      <c r="J67" s="1006"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6">
        <f>INDEX(TEMPLATE_NOTE_POINT_FHD,B67,MATCH(TEMPLATE_SPHERE,TEMPLATE_SPHERE_LIST_FOR_NOTE,0))</f>
        <v>0</v>
      </c>
      <c r="L67" s="845" t="str">
        <f>IF(I67=0,"",I67)</f>
        <v>10.2.1</v>
      </c>
      <c r="M67" s="845" t="str">
        <f>IF(J67=0,"",J67)</f>
        <v>Объём отпущенной потребителям воды, определенный по нормативам потребления коммунальных услуг</v>
      </c>
      <c r="N67" s="845" t="str">
        <f>IF(K67=0,"",K67)</f>
        <v/>
      </c>
      <c r="O67" s="958"/>
      <c r="P67" s="958" t="s">
        <v>2165</v>
      </c>
      <c r="Q67" s="958"/>
      <c r="R67" s="958"/>
      <c r="S67" s="958"/>
      <c r="T67" s="844"/>
      <c r="U67" s="844" t="s">
        <v>2166</v>
      </c>
      <c r="V67" s="844"/>
      <c r="W67" s="844"/>
      <c r="X67" s="844"/>
      <c r="Y67" s="1001"/>
      <c r="Z67" s="847"/>
      <c r="AA67" s="850"/>
      <c r="AB67" s="847"/>
      <c r="AC67" s="847"/>
      <c r="AD67" s="847"/>
    </row>
    <row customHeight="1" ht="27">
      <c r="A68" s="846"/>
      <c r="B68" s="900">
        <v>51</v>
      </c>
      <c r="C68" s="844"/>
      <c r="D68" s="968"/>
      <c r="E68" s="844"/>
      <c r="F68" s="844"/>
      <c r="G68" s="844"/>
      <c r="H68" s="892"/>
      <c r="I68" s="1006" t="str">
        <f>INDEX(TEMPLATE_NUMBER_POINT_FHD,B68,MATCH(TEMPLATE_SPHERE,TEMPLATE_SPHERE_LIST_FOR_NOTE,0))</f>
        <v>10.2.2</v>
      </c>
      <c r="J68" s="1006"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6">
        <f>INDEX(TEMPLATE_NOTE_POINT_FHD,B68,MATCH(TEMPLATE_SPHERE,TEMPLATE_SPHERE_LIST_FOR_NOTE,0))</f>
        <v>0</v>
      </c>
      <c r="L68" s="845" t="str">
        <f>IF(I68=0,"",I68)</f>
        <v>10.2.2</v>
      </c>
      <c r="M68" s="845" t="str">
        <f>IF(J68=0,"",J68)</f>
        <v>Объём отпущенной потребителям воды, определенный по нормативам потребления коммунальных ресурсов </v>
      </c>
      <c r="N68" s="845" t="str">
        <f>IF(K68=0,"",K68)</f>
        <v/>
      </c>
      <c r="O68" s="958"/>
      <c r="P68" s="958" t="s">
        <v>2167</v>
      </c>
      <c r="Q68" s="958"/>
      <c r="R68" s="958"/>
      <c r="S68" s="958"/>
      <c r="T68" s="844"/>
      <c r="U68" s="844" t="s">
        <v>2168</v>
      </c>
      <c r="V68" s="844"/>
      <c r="W68" s="844"/>
      <c r="X68" s="844"/>
      <c r="Y68" s="1001"/>
      <c r="Z68" s="847"/>
      <c r="AA68" s="850"/>
      <c r="AB68" s="847"/>
      <c r="AC68" s="847"/>
      <c r="AD68" s="847"/>
    </row>
    <row customHeight="1" ht="9">
      <c r="A69" s="846"/>
      <c r="B69" s="900">
        <v>52</v>
      </c>
      <c r="C69" s="844"/>
      <c r="D69" s="968" t="s">
        <v>2169</v>
      </c>
      <c r="E69" s="844"/>
      <c r="F69" s="844"/>
      <c r="G69" s="844"/>
      <c r="H69" s="892"/>
      <c r="I69" s="1006" t="str">
        <f>INDEX(TEMPLATE_NUMBER_POINT_FHD,B69,MATCH(TEMPLATE_SPHERE,TEMPLATE_SPHERE_LIST_FOR_NOTE,0))</f>
        <v>11</v>
      </c>
      <c r="J69" s="1006" t="str">
        <f>INDEX(TEMPLATE_DATA_POINT_FHD,B69,MATCH(TEMPLATE_SPHERE,TEMPLATE_SPHERE_LIST_FOR_NOTE,0))</f>
        <v>Потери воды в сетях</v>
      </c>
      <c r="K69" s="1006">
        <f>INDEX(TEMPLATE_NOTE_POINT_FHD,B69,MATCH(TEMPLATE_SPHERE,TEMPLATE_SPHERE_LIST_FOR_NOTE,0))</f>
        <v>0</v>
      </c>
      <c r="L69" s="845" t="str">
        <f>IF(I69=0,"",I69)</f>
        <v>11</v>
      </c>
      <c r="M69" s="845" t="str">
        <f>IF(J69=0,"",J69)</f>
        <v>Потери воды в сетях</v>
      </c>
      <c r="N69" s="845" t="str">
        <f>IF(K69=0,"",K69)</f>
        <v/>
      </c>
      <c r="O69" s="958"/>
      <c r="P69" s="958" t="s">
        <v>150</v>
      </c>
      <c r="Q69" s="958"/>
      <c r="R69" s="958"/>
      <c r="S69" s="958"/>
      <c r="T69" s="844"/>
      <c r="U69" s="844" t="s">
        <v>2170</v>
      </c>
      <c r="V69" s="844"/>
      <c r="W69" s="844"/>
      <c r="X69" s="844"/>
      <c r="Y69" s="1001"/>
      <c r="Z69" s="847"/>
      <c r="AA69" s="850"/>
      <c r="AB69" s="847"/>
      <c r="AC69" s="847"/>
      <c r="AD69" s="847"/>
    </row>
    <row customHeight="1" ht="27">
      <c r="A70" s="846"/>
      <c r="B70" s="900">
        <v>53</v>
      </c>
      <c r="C70" s="844"/>
      <c r="D70" s="968"/>
      <c r="E70" s="844" t="s">
        <v>2154</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92</v>
      </c>
      <c r="R70" s="958"/>
      <c r="S70" s="958"/>
      <c r="T70" s="844"/>
      <c r="U70" s="844"/>
      <c r="V70" s="844" t="s">
        <v>2171</v>
      </c>
      <c r="W70" s="844"/>
      <c r="X70" s="844"/>
      <c r="Y70" s="1001"/>
      <c r="Z70" s="847"/>
      <c r="AA70" s="850"/>
      <c r="AB70" s="847"/>
      <c r="AC70" s="847"/>
      <c r="AD70" s="847"/>
    </row>
    <row customHeight="1" ht="36">
      <c r="A71" s="846"/>
      <c r="B71" s="900">
        <v>54</v>
      </c>
      <c r="C71" s="844"/>
      <c r="D71" s="968"/>
      <c r="E71" s="844" t="s">
        <v>2156</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111</v>
      </c>
      <c r="R71" s="958"/>
      <c r="S71" s="958"/>
      <c r="T71" s="844"/>
      <c r="U71" s="844"/>
      <c r="V71" s="844" t="s">
        <v>2172</v>
      </c>
      <c r="W71" s="844"/>
      <c r="X71" s="844"/>
      <c r="Y71" s="1001"/>
      <c r="Z71" s="847"/>
      <c r="AA71" s="850"/>
      <c r="AB71" s="847"/>
      <c r="AC71" s="847"/>
      <c r="AD71" s="847"/>
    </row>
    <row customHeight="1" ht="27">
      <c r="A72" s="846"/>
      <c r="B72" s="900">
        <v>55</v>
      </c>
      <c r="C72" s="844"/>
      <c r="D72" s="968"/>
      <c r="E72" s="844" t="s">
        <v>2158</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148</v>
      </c>
      <c r="R72" s="958"/>
      <c r="S72" s="958"/>
      <c r="T72" s="844"/>
      <c r="U72" s="844"/>
      <c r="V72" s="844" t="s">
        <v>2173</v>
      </c>
      <c r="W72" s="844"/>
      <c r="X72" s="844"/>
      <c r="Y72" s="1001"/>
      <c r="Z72" s="847"/>
      <c r="AA72" s="850"/>
      <c r="AB72" s="847"/>
      <c r="AC72" s="847"/>
      <c r="AD72" s="847"/>
    </row>
    <row customHeight="1" ht="36">
      <c r="A73" s="846"/>
      <c r="B73" s="900">
        <v>56</v>
      </c>
      <c r="C73" s="844"/>
      <c r="D73" s="968"/>
      <c r="E73" s="844" t="s">
        <v>2160</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149</v>
      </c>
      <c r="R73" s="958"/>
      <c r="S73" s="958"/>
      <c r="T73" s="844"/>
      <c r="U73" s="844"/>
      <c r="V73" s="844" t="s">
        <v>2174</v>
      </c>
      <c r="W73" s="844"/>
      <c r="X73" s="844"/>
      <c r="Y73" s="1001"/>
      <c r="Z73" s="847"/>
      <c r="AA73" s="850"/>
      <c r="AB73" s="847"/>
      <c r="AC73" s="847"/>
      <c r="AD73" s="847"/>
    </row>
    <row customHeight="1" ht="18">
      <c r="A74" s="846"/>
      <c r="B74" s="900">
        <v>57</v>
      </c>
      <c r="C74" s="844"/>
      <c r="D74" s="968"/>
      <c r="E74" s="844" t="s">
        <v>2169</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150</v>
      </c>
      <c r="R74" s="958"/>
      <c r="S74" s="958"/>
      <c r="T74" s="844"/>
      <c r="U74" s="844"/>
      <c r="V74" s="844" t="s">
        <v>2175</v>
      </c>
      <c r="W74" s="844"/>
      <c r="X74" s="844"/>
      <c r="Y74" s="1001"/>
      <c r="Z74" s="847"/>
      <c r="AA74" s="850"/>
      <c r="AB74" s="847"/>
      <c r="AC74" s="847"/>
      <c r="AD74" s="847"/>
    </row>
    <row customHeight="1" ht="18">
      <c r="A75" s="846"/>
      <c r="B75" s="900">
        <v>58</v>
      </c>
      <c r="C75" s="844"/>
      <c r="D75" s="968"/>
      <c r="E75" s="844"/>
      <c r="F75" s="844" t="s">
        <v>2154</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2176</v>
      </c>
      <c r="X75" s="844"/>
      <c r="Y75" s="1001"/>
      <c r="Z75" s="847"/>
      <c r="AA75" s="850"/>
      <c r="AB75" s="847"/>
      <c r="AC75" s="847"/>
      <c r="AD75" s="847"/>
    </row>
    <row customHeight="1" ht="36">
      <c r="A76" s="846"/>
      <c r="B76" s="900">
        <v>59</v>
      </c>
      <c r="C76" s="844"/>
      <c r="D76" s="968"/>
      <c r="E76" s="844"/>
      <c r="F76" s="844" t="s">
        <v>2156</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111</v>
      </c>
      <c r="S76" s="958"/>
      <c r="T76" s="844"/>
      <c r="U76" s="844"/>
      <c r="V76" s="844"/>
      <c r="W76" s="844" t="s">
        <v>2177</v>
      </c>
      <c r="X76" s="844"/>
      <c r="Y76" s="1001"/>
      <c r="Z76" s="847"/>
      <c r="AA76" s="850"/>
      <c r="AB76" s="847"/>
      <c r="AC76" s="847"/>
      <c r="AD76" s="847"/>
    </row>
    <row customHeight="1" ht="18">
      <c r="A77" s="846"/>
      <c r="B77" s="900">
        <v>60</v>
      </c>
      <c r="C77" s="844"/>
      <c r="D77" s="968"/>
      <c r="E77" s="844"/>
      <c r="F77" s="844" t="s">
        <v>2158</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148</v>
      </c>
      <c r="S77" s="958"/>
      <c r="T77" s="844"/>
      <c r="U77" s="844"/>
      <c r="V77" s="844"/>
      <c r="W77" s="844" t="s">
        <v>2178</v>
      </c>
      <c r="X77" s="844"/>
      <c r="Y77" s="1001"/>
      <c r="Z77" s="847"/>
      <c r="AA77" s="850"/>
      <c r="AB77" s="847"/>
      <c r="AC77" s="847"/>
      <c r="AD77" s="847"/>
    </row>
    <row customHeight="1" ht="72">
      <c r="A78" s="846"/>
      <c r="B78" s="900">
        <v>61</v>
      </c>
      <c r="C78" s="844" t="s">
        <v>2154</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632</v>
      </c>
      <c r="U78" s="844"/>
      <c r="V78" s="844"/>
      <c r="W78" s="844"/>
      <c r="X78" s="844"/>
      <c r="Y78" s="1001"/>
      <c r="Z78" s="847" t="s">
        <v>2179</v>
      </c>
      <c r="AA78" s="850"/>
      <c r="AB78" s="847"/>
      <c r="AC78" s="847"/>
      <c r="AD78" s="847"/>
    </row>
    <row customHeight="1" ht="36">
      <c r="A79" s="846"/>
      <c r="B79" s="900">
        <v>62</v>
      </c>
      <c r="C79" s="844" t="s">
        <v>2156</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111</v>
      </c>
      <c r="P79" s="958"/>
      <c r="Q79" s="958"/>
      <c r="R79" s="958"/>
      <c r="S79" s="958"/>
      <c r="T79" s="844" t="s">
        <v>2180</v>
      </c>
      <c r="U79" s="844"/>
      <c r="V79" s="844"/>
      <c r="W79" s="844"/>
      <c r="X79" s="844"/>
      <c r="Y79" s="1001"/>
      <c r="Z79" s="847" t="s">
        <v>2181</v>
      </c>
      <c r="AA79" s="850"/>
      <c r="AB79" s="847"/>
      <c r="AC79" s="847"/>
      <c r="AD79" s="847"/>
    </row>
    <row customHeight="1" ht="45">
      <c r="A80" s="846"/>
      <c r="B80" s="900">
        <v>63</v>
      </c>
      <c r="C80" s="844" t="s">
        <v>2158</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148</v>
      </c>
      <c r="P80" s="958"/>
      <c r="Q80" s="958"/>
      <c r="R80" s="958"/>
      <c r="S80" s="958"/>
      <c r="T80" s="844" t="s">
        <v>2182</v>
      </c>
      <c r="U80" s="844"/>
      <c r="V80" s="844"/>
      <c r="W80" s="844"/>
      <c r="X80" s="844"/>
      <c r="Y80" s="1001"/>
      <c r="Z80" s="847" t="s">
        <v>2183</v>
      </c>
      <c r="AA80" s="850"/>
      <c r="AB80" s="847"/>
      <c r="AC80" s="847"/>
      <c r="AD80" s="847"/>
    </row>
    <row customHeight="1" ht="36">
      <c r="A81" s="846"/>
      <c r="B81" s="900">
        <v>64</v>
      </c>
      <c r="C81" s="844" t="s">
        <v>2160</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2066</v>
      </c>
      <c r="P81" s="958"/>
      <c r="Q81" s="958"/>
      <c r="R81" s="958"/>
      <c r="S81" s="958"/>
      <c r="T81" s="844" t="s">
        <v>2184</v>
      </c>
      <c r="U81" s="844"/>
      <c r="V81" s="844"/>
      <c r="W81" s="844"/>
      <c r="X81" s="844"/>
      <c r="Y81" s="1001"/>
      <c r="Z81" s="847" t="s">
        <v>2185</v>
      </c>
      <c r="AA81" s="850"/>
      <c r="AB81" s="847"/>
      <c r="AC81" s="847"/>
      <c r="AD81" s="847"/>
    </row>
    <row customHeight="1" ht="90">
      <c r="A82" s="846"/>
      <c r="B82" s="900">
        <v>65</v>
      </c>
      <c r="C82" s="844" t="s">
        <v>2169</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149</v>
      </c>
      <c r="P82" s="958"/>
      <c r="Q82" s="958"/>
      <c r="R82" s="958"/>
      <c r="S82" s="958"/>
      <c r="T82" s="844" t="s">
        <v>2186</v>
      </c>
      <c r="U82" s="844"/>
      <c r="V82" s="844"/>
      <c r="W82" s="844"/>
      <c r="X82" s="844"/>
      <c r="Y82" s="1001"/>
      <c r="Z82" s="847" t="s">
        <v>2187</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2075</v>
      </c>
      <c r="P83" s="958"/>
      <c r="Q83" s="958"/>
      <c r="R83" s="958"/>
      <c r="S83" s="958"/>
      <c r="T83" s="844" t="s">
        <v>2188</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2189</v>
      </c>
      <c r="P84" s="958"/>
      <c r="Q84" s="958"/>
      <c r="R84" s="958"/>
      <c r="S84" s="958"/>
      <c r="T84" s="844" t="s">
        <v>2190</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2079</v>
      </c>
      <c r="P85" s="958"/>
      <c r="Q85" s="958"/>
      <c r="R85" s="958"/>
      <c r="S85" s="958"/>
      <c r="T85" s="844" t="s">
        <v>2191</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2192</v>
      </c>
      <c r="P86" s="958"/>
      <c r="Q86" s="958"/>
      <c r="R86" s="958"/>
      <c r="S86" s="958"/>
      <c r="T86" s="844" t="s">
        <v>2193</v>
      </c>
      <c r="U86" s="844"/>
      <c r="V86" s="844"/>
      <c r="W86" s="844"/>
      <c r="X86" s="844"/>
      <c r="Y86" s="1001"/>
      <c r="Z86" s="847"/>
      <c r="AA86" s="850"/>
      <c r="AB86" s="847"/>
      <c r="AC86" s="847"/>
      <c r="AD86" s="847"/>
    </row>
    <row customHeight="1" ht="36">
      <c r="A87" s="846"/>
      <c r="B87" s="900">
        <v>70</v>
      </c>
      <c r="C87" s="844" t="s">
        <v>2194</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150</v>
      </c>
      <c r="P87" s="958"/>
      <c r="Q87" s="958"/>
      <c r="R87" s="958"/>
      <c r="S87" s="958"/>
      <c r="T87" s="844" t="s">
        <v>2195</v>
      </c>
      <c r="U87" s="844"/>
      <c r="V87" s="844"/>
      <c r="W87" s="844"/>
      <c r="X87" s="844"/>
      <c r="Y87" s="1001"/>
      <c r="Z87" s="847"/>
      <c r="AA87" s="850"/>
      <c r="AB87" s="847"/>
      <c r="AC87" s="847"/>
      <c r="AD87" s="847"/>
    </row>
    <row customHeight="1" ht="18">
      <c r="A88" s="846"/>
      <c r="B88" s="900">
        <v>71</v>
      </c>
      <c r="C88" s="844" t="s">
        <v>2196</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151</v>
      </c>
      <c r="P88" s="958"/>
      <c r="Q88" s="958"/>
      <c r="R88" s="958"/>
      <c r="S88" s="958"/>
      <c r="T88" s="844" t="s">
        <v>664</v>
      </c>
      <c r="U88" s="844"/>
      <c r="V88" s="844"/>
      <c r="W88" s="844"/>
      <c r="X88" s="844"/>
      <c r="Y88" s="1001"/>
      <c r="Z88" s="847"/>
      <c r="AA88" s="850"/>
      <c r="AB88" s="847"/>
      <c r="AC88" s="847"/>
      <c r="AD88" s="847"/>
    </row>
    <row customHeight="1" ht="18">
      <c r="A89" s="846"/>
      <c r="B89" s="900">
        <v>72</v>
      </c>
      <c r="C89" s="844" t="s">
        <v>2197</v>
      </c>
      <c r="D89" s="968" t="s">
        <v>2194</v>
      </c>
      <c r="E89" s="844" t="s">
        <v>2194</v>
      </c>
      <c r="F89" s="844" t="s">
        <v>2160</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152</v>
      </c>
      <c r="P89" s="958" t="s">
        <v>151</v>
      </c>
      <c r="Q89" s="958" t="s">
        <v>151</v>
      </c>
      <c r="R89" s="958" t="s">
        <v>149</v>
      </c>
      <c r="S89" s="958"/>
      <c r="T89" s="844" t="s">
        <v>672</v>
      </c>
      <c r="U89" s="844" t="s">
        <v>672</v>
      </c>
      <c r="V89" s="844" t="s">
        <v>672</v>
      </c>
      <c r="W89" s="844" t="s">
        <v>672</v>
      </c>
      <c r="X89" s="844"/>
      <c r="Y89" s="1001"/>
      <c r="Z89" s="847"/>
      <c r="AA89" s="850"/>
      <c r="AB89" s="847"/>
      <c r="AC89" s="847"/>
      <c r="AD89" s="847"/>
    </row>
    <row customHeight="1" ht="27">
      <c r="A90" s="846"/>
      <c r="B90" s="900">
        <v>73</v>
      </c>
      <c r="C90" s="844" t="s">
        <v>2198</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153</v>
      </c>
      <c r="P90" s="958"/>
      <c r="Q90" s="958"/>
      <c r="R90" s="958"/>
      <c r="S90" s="958"/>
      <c r="T90" s="844" t="s">
        <v>674</v>
      </c>
      <c r="U90" s="844"/>
      <c r="V90" s="844"/>
      <c r="W90" s="844"/>
      <c r="X90" s="844"/>
      <c r="Y90" s="1001"/>
      <c r="Z90" s="847"/>
      <c r="AA90" s="850"/>
      <c r="AB90" s="847"/>
      <c r="AC90" s="847"/>
      <c r="AD90" s="847"/>
    </row>
    <row customHeight="1" ht="18">
      <c r="A91" s="846"/>
      <c r="B91" s="900">
        <v>74</v>
      </c>
      <c r="C91" s="844"/>
      <c r="D91" s="968" t="s">
        <v>2196</v>
      </c>
      <c r="E91" s="844" t="s">
        <v>2196</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152</v>
      </c>
      <c r="Q91" s="958" t="s">
        <v>152</v>
      </c>
      <c r="R91" s="958"/>
      <c r="S91" s="958"/>
      <c r="T91" s="844"/>
      <c r="U91" s="844" t="s">
        <v>2199</v>
      </c>
      <c r="V91" s="844" t="s">
        <v>2199</v>
      </c>
      <c r="W91" s="844"/>
      <c r="X91" s="844"/>
      <c r="Y91" s="1001"/>
      <c r="Z91" s="847"/>
      <c r="AA91" s="850"/>
      <c r="AB91" s="847"/>
      <c r="AC91" s="847"/>
      <c r="AD91" s="847"/>
    </row>
    <row customHeight="1" ht="27">
      <c r="A92" s="846"/>
      <c r="B92" s="900">
        <v>75</v>
      </c>
      <c r="C92" s="844"/>
      <c r="D92" s="968" t="s">
        <v>2197</v>
      </c>
      <c r="E92" s="844"/>
      <c r="F92" s="844"/>
      <c r="G92" s="844"/>
      <c r="H92" s="892"/>
      <c r="I92" s="1006" t="str">
        <f>INDEX(TEMPLATE_NUMBER_POINT_FHD,B92,MATCH(TEMPLATE_SPHERE,TEMPLATE_SPHERE_LIST_FOR_NOTE,0))</f>
        <v>14</v>
      </c>
      <c r="J92" s="1006" t="str">
        <f>INDEX(TEMPLATE_DATA_POINT_FHD,B92,MATCH(TEMPLATE_SPHERE,TEMPLATE_SPHERE_LIST_FOR_NOTE,0))</f>
        <v>Расход воды на собственные нужды, в том числе:</v>
      </c>
      <c r="K92" s="1006" t="str">
        <f>INDEX(TEMPLATE_NOTE_POINT_FHD,B92,MATCH(TEMPLATE_SPHERE,TEMPLATE_SPHERE_LIST_FOR_NOTE,0))</f>
        <v>Указывается доля общего расхода воды на собственные нужны от объема отпуска воды потребителям.</v>
      </c>
      <c r="L92" s="845" t="str">
        <f>IF(I92=0,"",I92)</f>
        <v>14</v>
      </c>
      <c r="M92" s="845" t="str">
        <f>IF(J92=0,"",J92)</f>
        <v>Расход воды на собственные нужды, в том числе:</v>
      </c>
      <c r="N92" s="845" t="str">
        <f>IF(K92=0,"",K92)</f>
        <v>Указывается доля общего расхода воды на собственные нужны от объема отпуска воды потребителям.</v>
      </c>
      <c r="O92" s="958"/>
      <c r="P92" s="958" t="s">
        <v>153</v>
      </c>
      <c r="Q92" s="958"/>
      <c r="R92" s="958"/>
      <c r="S92" s="958"/>
      <c r="T92" s="844"/>
      <c r="U92" s="844" t="s">
        <v>2200</v>
      </c>
      <c r="V92" s="844"/>
      <c r="W92" s="844"/>
      <c r="X92" s="844"/>
      <c r="Y92" s="1001"/>
      <c r="Z92" s="847"/>
      <c r="AA92" s="850" t="s">
        <v>2201</v>
      </c>
      <c r="AB92" s="847"/>
      <c r="AC92" s="847"/>
      <c r="AD92" s="847"/>
    </row>
    <row customHeight="1" ht="27">
      <c r="A93" s="846"/>
      <c r="B93" s="900">
        <v>76</v>
      </c>
      <c r="C93" s="844"/>
      <c r="D93" s="968"/>
      <c r="E93" s="844"/>
      <c r="F93" s="844"/>
      <c r="G93" s="844"/>
      <c r="H93" s="892"/>
      <c r="I93" s="1006" t="str">
        <f>INDEX(TEMPLATE_NUMBER_POINT_FHD,B93,MATCH(TEMPLATE_SPHERE,TEMPLATE_SPHERE_LIST_FOR_NOTE,0))</f>
        <v>14.1</v>
      </c>
      <c r="J93" s="1006" t="str">
        <f>INDEX(TEMPLATE_DATA_POINT_FHD,B93,MATCH(TEMPLATE_SPHERE,TEMPLATE_SPHERE_LIST_FOR_NOTE,0))</f>
        <v>Расход воды на хозяйственно-бытовые нужды</v>
      </c>
      <c r="K93" s="1006"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5" t="str">
        <f>IF(I93=0,"",I93)</f>
        <v>14.1</v>
      </c>
      <c r="M93" s="845" t="str">
        <f>IF(J93=0,"",J93)</f>
        <v>Расход воды на хозяйственно-бытовые нужды</v>
      </c>
      <c r="N93" s="845" t="str">
        <f>IF(K93=0,"",K93)</f>
        <v>Указывается доля расхода воды на хозяйственно-бытовые нужны от объема отпуска воды потребителям.</v>
      </c>
      <c r="O93" s="958"/>
      <c r="P93" s="958" t="s">
        <v>2107</v>
      </c>
      <c r="Q93" s="958"/>
      <c r="R93" s="958"/>
      <c r="S93" s="958"/>
      <c r="T93" s="844"/>
      <c r="U93" s="844" t="s">
        <v>2202</v>
      </c>
      <c r="V93" s="844"/>
      <c r="W93" s="844"/>
      <c r="X93" s="844"/>
      <c r="Y93" s="1001"/>
      <c r="Z93" s="847"/>
      <c r="AA93" s="850" t="s">
        <v>2203</v>
      </c>
      <c r="AB93" s="847"/>
      <c r="AC93" s="847"/>
      <c r="AD93" s="847"/>
    </row>
    <row customHeight="1" ht="45">
      <c r="A94" s="846"/>
      <c r="B94" s="900">
        <v>77</v>
      </c>
      <c r="C94" s="844"/>
      <c r="D94" s="968" t="s">
        <v>2198</v>
      </c>
      <c r="E94" s="844"/>
      <c r="F94" s="844"/>
      <c r="G94" s="844"/>
      <c r="H94" s="892"/>
      <c r="I94" s="1006" t="str">
        <f>INDEX(TEMPLATE_NUMBER_POINT_FHD,B94,MATCH(TEMPLATE_SPHERE,TEMPLATE_SPHERE_LIST_FOR_NOTE,0))</f>
        <v>15</v>
      </c>
      <c r="J94" s="1006" t="str">
        <f>INDEX(TEMPLATE_DATA_POINT_FHD,B94,MATCH(TEMPLATE_SPHERE,TEMPLATE_SPHERE_LIST_FOR_NOTE,0))</f>
        <v>Показатель использования производственных объектов (по объему перекачки), в том числе:</v>
      </c>
      <c r="K94" s="1006"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5" t="str">
        <f>IF(I94=0,"",I94)</f>
        <v>15</v>
      </c>
      <c r="M94" s="845" t="str">
        <f>IF(J94=0,"",J94)</f>
        <v>Показатель использования производственных объектов (по объему перекачки), в том числе:</v>
      </c>
      <c r="N94" s="845"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8"/>
      <c r="P94" s="958" t="s">
        <v>1461</v>
      </c>
      <c r="Q94" s="958"/>
      <c r="R94" s="958"/>
      <c r="S94" s="958"/>
      <c r="T94" s="844"/>
      <c r="U94" s="844" t="s">
        <v>2204</v>
      </c>
      <c r="V94" s="844"/>
      <c r="W94" s="844"/>
      <c r="X94" s="844"/>
      <c r="Y94" s="1001"/>
      <c r="Z94" s="847"/>
      <c r="AA94" s="850" t="s">
        <v>2205</v>
      </c>
      <c r="AB94" s="847"/>
      <c r="AC94" s="847"/>
      <c r="AD94" s="847"/>
    </row>
    <row customHeight="1" ht="99">
      <c r="A95" s="846"/>
      <c r="B95" s="900">
        <v>78</v>
      </c>
      <c r="C95" s="844" t="s">
        <v>2206</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1461</v>
      </c>
      <c r="P95" s="958"/>
      <c r="Q95" s="958"/>
      <c r="R95" s="958"/>
      <c r="S95" s="958"/>
      <c r="T95" s="844" t="s">
        <v>2207</v>
      </c>
      <c r="U95" s="844"/>
      <c r="V95" s="844"/>
      <c r="W95" s="844"/>
      <c r="X95" s="844"/>
      <c r="Y95" s="1001"/>
      <c r="Z95" s="847"/>
      <c r="AA95" s="850"/>
      <c r="AB95" s="847"/>
      <c r="AC95" s="847"/>
      <c r="AD95" s="847"/>
    </row>
    <row customHeight="1" ht="99">
      <c r="A96" s="846"/>
      <c r="B96" s="900">
        <v>79</v>
      </c>
      <c r="C96" s="844" t="s">
        <v>1147</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1467</v>
      </c>
      <c r="P96" s="958"/>
      <c r="Q96" s="958"/>
      <c r="R96" s="958"/>
      <c r="S96" s="958"/>
      <c r="T96" s="844" t="s">
        <v>2208</v>
      </c>
      <c r="U96" s="844"/>
      <c r="V96" s="844"/>
      <c r="W96" s="844"/>
      <c r="X96" s="844"/>
      <c r="Y96" s="1001"/>
      <c r="Z96" s="847" t="s">
        <v>2209</v>
      </c>
      <c r="AA96" s="850"/>
      <c r="AB96" s="847"/>
      <c r="AC96" s="847"/>
      <c r="AD96" s="847"/>
    </row>
    <row customHeight="1" ht="63">
      <c r="A97" s="846"/>
      <c r="B97" s="900">
        <v>80</v>
      </c>
      <c r="C97" s="844" t="s">
        <v>2210</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1479</v>
      </c>
      <c r="P97" s="958"/>
      <c r="Q97" s="958"/>
      <c r="R97" s="958"/>
      <c r="S97" s="958"/>
      <c r="T97" s="844" t="s">
        <v>2211</v>
      </c>
      <c r="U97" s="844"/>
      <c r="V97" s="844"/>
      <c r="W97" s="844"/>
      <c r="X97" s="844"/>
      <c r="Y97" s="1001"/>
      <c r="Z97" s="847" t="s">
        <v>2212</v>
      </c>
      <c r="AA97" s="850"/>
      <c r="AB97" s="847"/>
      <c r="AC97" s="847"/>
      <c r="AD97" s="847"/>
    </row>
    <row customHeight="1" ht="63">
      <c r="A98" s="846"/>
      <c r="B98" s="900">
        <v>81</v>
      </c>
      <c r="C98" s="844" t="s">
        <v>2213</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1493</v>
      </c>
      <c r="P98" s="958"/>
      <c r="Q98" s="958"/>
      <c r="R98" s="958"/>
      <c r="S98" s="958"/>
      <c r="T98" s="844" t="s">
        <v>2214</v>
      </c>
      <c r="U98" s="844"/>
      <c r="V98" s="844"/>
      <c r="W98" s="844"/>
      <c r="X98" s="844"/>
      <c r="Y98" s="1001"/>
      <c r="Z98" s="847" t="s">
        <v>2212</v>
      </c>
      <c r="AA98" s="850"/>
      <c r="AB98" s="847"/>
      <c r="AC98" s="847"/>
      <c r="AD98" s="847"/>
    </row>
    <row customHeight="1" ht="90">
      <c r="A99" s="846"/>
      <c r="B99" s="900">
        <v>82</v>
      </c>
      <c r="C99" s="844" t="s">
        <v>2215</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1505</v>
      </c>
      <c r="P99" s="958"/>
      <c r="Q99" s="958"/>
      <c r="R99" s="958"/>
      <c r="S99" s="958"/>
      <c r="T99" s="844" t="s">
        <v>2216</v>
      </c>
      <c r="U99" s="844"/>
      <c r="V99" s="844"/>
      <c r="W99" s="844"/>
      <c r="X99" s="844"/>
      <c r="Y99" s="1001"/>
      <c r="Z99" s="847" t="s">
        <v>629</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2217</v>
      </c>
      <c r="P100" s="958"/>
      <c r="Q100" s="958"/>
      <c r="R100" s="958"/>
      <c r="S100" s="958"/>
      <c r="T100" s="844" t="s">
        <v>2218</v>
      </c>
      <c r="U100" s="844"/>
      <c r="V100" s="844"/>
      <c r="W100" s="844"/>
      <c r="X100" s="844"/>
      <c r="Y100" s="1001"/>
      <c r="Z100" s="847" t="s">
        <v>629</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2219</v>
      </c>
      <c r="P101" s="958"/>
      <c r="Q101" s="958"/>
      <c r="R101" s="958"/>
      <c r="S101" s="958"/>
      <c r="T101" s="844" t="s">
        <v>2220</v>
      </c>
      <c r="U101" s="844"/>
      <c r="V101" s="844"/>
      <c r="W101" s="844"/>
      <c r="X101" s="844"/>
      <c r="Y101" s="1001"/>
      <c r="Z101" s="847" t="s">
        <v>629</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1659</v>
      </c>
      <c r="B148" s="846"/>
      <c r="C148" s="844" t="s">
        <v>2221</v>
      </c>
      <c r="D148" s="844" t="s">
        <v>1561</v>
      </c>
      <c r="E148" s="844" t="s">
        <v>1661</v>
      </c>
      <c r="F148" s="844" t="s">
        <v>2222</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9"/>
      <c r="O148" s="844"/>
      <c r="P148" s="845"/>
      <c r="Q148" s="845"/>
      <c r="R148" s="845"/>
      <c r="S148" s="844"/>
      <c r="T148" s="844" t="s">
        <v>2223</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5"/>
      <c r="W148" s="845"/>
      <c r="X148" s="844" t="s">
        <v>2224</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1663</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1666</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1671</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CE7D24-FD5D-73C9-64C4-0.D2627F92}"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2225</v>
      </c>
      <c r="M5" s="2604"/>
      <c r="N5" s="2604"/>
      <c r="O5" s="2604"/>
      <c r="P5" s="2604"/>
      <c r="Q5" s="2604"/>
      <c r="R5" s="2604"/>
      <c r="S5" s="2604"/>
      <c r="T5" s="2604"/>
      <c r="U5" s="2604"/>
      <c r="V5" s="1244"/>
      <c r="AD5" s="1156">
        <v>64</v>
      </c>
    </row>
    <row customHeight="1" ht="14.699999999999998">
      <c r="J6" s="377"/>
      <c r="K6" s="377"/>
      <c r="L6" s="2605" t="str">
        <f>IF(org=0,"Не определено",org)</f>
        <v>Троицкая ГРЭС филиал ПАО "ОГК-2"</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421</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422</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425</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298</v>
      </c>
      <c r="M14" s="2128"/>
      <c r="N14" s="2128"/>
      <c r="O14" s="2128"/>
      <c r="P14" s="2128"/>
      <c r="Q14" s="2128"/>
      <c r="R14" s="2128"/>
      <c r="S14" s="2128"/>
      <c r="T14" s="2128"/>
      <c r="U14" s="2128"/>
      <c r="V14" s="2128"/>
      <c r="W14" s="2128"/>
      <c r="X14" s="2128" t="s">
        <v>299</v>
      </c>
      <c r="AD14" s="1156">
        <v>14</v>
      </c>
    </row>
    <row customHeight="1" ht="14.699999999999998">
      <c r="J15" s="377"/>
      <c r="K15" s="377"/>
      <c r="L15" s="2274" t="s">
        <v>87</v>
      </c>
      <c r="M15" s="2210" t="s">
        <v>426</v>
      </c>
      <c r="N15" s="302"/>
      <c r="O15" s="2275" t="s">
        <v>2226</v>
      </c>
      <c r="P15" s="2276"/>
      <c r="Q15" s="2276"/>
      <c r="R15" s="2276"/>
      <c r="S15" s="2276"/>
      <c r="T15" s="2276"/>
      <c r="U15" s="2277"/>
      <c r="V15" s="2278" t="s">
        <v>428</v>
      </c>
      <c r="W15" s="2281" t="s">
        <v>1144</v>
      </c>
      <c r="X15" s="2128"/>
      <c r="AD15" s="1156">
        <v>14</v>
      </c>
    </row>
    <row customHeight="1" ht="35.699999999999996">
      <c r="J16" s="377"/>
      <c r="K16" s="377"/>
      <c r="L16" s="2274"/>
      <c r="M16" s="2210"/>
      <c r="N16" s="1032"/>
      <c r="O16" s="2261" t="s">
        <v>431</v>
      </c>
      <c r="P16" s="2261" t="s">
        <v>432</v>
      </c>
      <c r="Q16" s="2263" t="s">
        <v>433</v>
      </c>
      <c r="R16" s="2264"/>
      <c r="S16" s="2263" t="s">
        <v>447</v>
      </c>
      <c r="T16" s="2270"/>
      <c r="U16" s="2264"/>
      <c r="V16" s="2279"/>
      <c r="W16" s="2282"/>
      <c r="X16" s="2128"/>
      <c r="AD16" s="1156">
        <v>34</v>
      </c>
    </row>
    <row customHeight="1" ht="35.699999999999996">
      <c r="A17" s="1371" t="s">
        <v>134</v>
      </c>
      <c r="B17" s="1371" t="s">
        <v>135</v>
      </c>
      <c r="C17" s="1371" t="s">
        <v>136</v>
      </c>
      <c r="D17" s="1371" t="s">
        <v>137</v>
      </c>
      <c r="E17" s="1371"/>
      <c r="J17" s="377"/>
      <c r="K17" s="377"/>
      <c r="L17" s="2274"/>
      <c r="M17" s="2210"/>
      <c r="N17" s="303"/>
      <c r="O17" s="2262"/>
      <c r="P17" s="2262"/>
      <c r="Q17" s="1223" t="s">
        <v>442</v>
      </c>
      <c r="R17" s="1223" t="s">
        <v>443</v>
      </c>
      <c r="S17" s="1293" t="s">
        <v>444</v>
      </c>
      <c r="T17" s="2271" t="s">
        <v>445</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108</v>
      </c>
      <c r="M18" s="1256" t="s">
        <v>109</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168</v>
      </c>
      <c r="B19" s="1364" t="s">
        <v>169</v>
      </c>
      <c r="C19" s="1364" t="s">
        <v>170</v>
      </c>
      <c r="D19" s="1364" t="s">
        <v>171</v>
      </c>
      <c r="E19" s="1364"/>
      <c r="F19" s="1366"/>
      <c r="G19" s="1366"/>
      <c r="H19" s="1366"/>
      <c r="I19" s="362"/>
      <c r="J19" s="361"/>
      <c r="K19" s="356"/>
      <c r="L19" s="1294">
        <f>INDEX(PT_DIFFERENTIATION_NUM_NTAR,MATCH(A19,PT_DIFFERENTIATION_NTAR_ID,0))</f>
        <v>0</v>
      </c>
      <c r="M19" s="299" t="s">
        <v>123</v>
      </c>
      <c r="N19" s="301"/>
      <c r="O19" s="2607" t="str">
        <f>INDEX(PT_DIFFERENTIATION_NTAR,MATCH(A19,PT_DIFFERENTIATION_NTAR_ID,0))</f>
        <v/>
      </c>
      <c r="P19" s="2607"/>
      <c r="Q19" s="2607"/>
      <c r="R19" s="2607"/>
      <c r="S19" s="2607"/>
      <c r="T19" s="2607"/>
      <c r="U19" s="2607"/>
      <c r="V19" s="2607"/>
      <c r="W19" s="2607"/>
      <c r="X19" s="1259" t="s">
        <v>394</v>
      </c>
      <c r="Z19" s="501"/>
      <c r="AA19" s="501" t="str">
        <f>IF(M19="","",M19)</f>
        <v>Наименование тарифа</v>
      </c>
      <c r="AB19" s="501"/>
      <c r="AC19" s="501"/>
      <c r="AD19" s="1156">
        <v>20</v>
      </c>
    </row>
    <row customHeight="1" ht="21">
      <c r="A20" s="1364" t="s">
        <v>168</v>
      </c>
      <c r="B20" s="1364" t="s">
        <v>169</v>
      </c>
      <c r="C20" s="1364" t="s">
        <v>170</v>
      </c>
      <c r="D20" s="1364" t="s">
        <v>171</v>
      </c>
      <c r="E20" s="1364"/>
      <c r="F20" s="1366"/>
      <c r="G20" s="1366"/>
      <c r="H20" s="1366"/>
      <c r="I20" s="1291"/>
      <c r="J20" s="353"/>
      <c r="K20" s="354"/>
      <c r="L20" s="1294" t="str">
        <f>INDEX(PT_DIFFERENTIATION_NUM_TER,MATCH(B19,PT_DIFFERENTIATION_TER_ID,0))</f>
        <v>.</v>
      </c>
      <c r="M20" s="309" t="s">
        <v>395</v>
      </c>
      <c r="N20" s="301"/>
      <c r="O20" s="2607" t="str">
        <f>INDEX(PT_DIFFERENTIATION_TER,MATCH(B19,PT_DIFFERENTIATION_TER_ID,0))</f>
        <v/>
      </c>
      <c r="P20" s="2607"/>
      <c r="Q20" s="2607"/>
      <c r="R20" s="2607"/>
      <c r="S20" s="2607"/>
      <c r="T20" s="2607"/>
      <c r="U20" s="2607"/>
      <c r="V20" s="2607"/>
      <c r="W20" s="2607"/>
      <c r="X20" s="1259" t="s">
        <v>396</v>
      </c>
      <c r="Z20" s="501"/>
      <c r="AA20" s="501" t="str">
        <f>IF(M20="","",M20)</f>
        <v>Территория действия тарифа</v>
      </c>
      <c r="AB20" s="501"/>
      <c r="AC20" s="501"/>
      <c r="AD20" s="1156">
        <v>20</v>
      </c>
    </row>
    <row customHeight="1" ht="24">
      <c r="A21" s="1364" t="s">
        <v>168</v>
      </c>
      <c r="B21" s="1364" t="s">
        <v>169</v>
      </c>
      <c r="C21" s="1364" t="s">
        <v>170</v>
      </c>
      <c r="D21" s="1364" t="s">
        <v>171</v>
      </c>
      <c r="E21" s="1364"/>
      <c r="F21" s="1366"/>
      <c r="G21" s="1366"/>
      <c r="H21" s="1366"/>
      <c r="I21" s="355"/>
      <c r="J21" s="353"/>
      <c r="K21" s="354"/>
      <c r="L21" s="1294" t="str">
        <f>INDEX(PT_DIFFERENTIATION_NUM_CS,MATCH(C19,PT_DIFFERENTIATION_CS_ID,0))</f>
        <v>..</v>
      </c>
      <c r="M21" s="310" t="s">
        <v>397</v>
      </c>
      <c r="N21" s="301"/>
      <c r="O21" s="2607" t="str">
        <f>INDEX(PT_DIFFERENTIATION_CS,MATCH(C19,PT_DIFFERENTIATION_CS_ID,0))</f>
        <v/>
      </c>
      <c r="P21" s="2607"/>
      <c r="Q21" s="2607"/>
      <c r="R21" s="2607"/>
      <c r="S21" s="2607"/>
      <c r="T21" s="2607"/>
      <c r="U21" s="2607"/>
      <c r="V21" s="2607"/>
      <c r="W21" s="2607"/>
      <c r="X21" s="1259" t="s">
        <v>398</v>
      </c>
      <c r="Z21" s="501"/>
      <c r="AA21" s="501" t="str">
        <f>IF(M21="","",M21)</f>
        <v>Наименование системы теплоснабжения </v>
      </c>
      <c r="AB21" s="501"/>
      <c r="AC21" s="501"/>
      <c r="AD21" s="1156">
        <v>23</v>
      </c>
    </row>
    <row customHeight="1" ht="21">
      <c r="A22" s="1364" t="s">
        <v>168</v>
      </c>
      <c r="B22" s="1364" t="s">
        <v>169</v>
      </c>
      <c r="C22" s="1364" t="s">
        <v>170</v>
      </c>
      <c r="D22" s="1364" t="s">
        <v>171</v>
      </c>
      <c r="E22" s="1364"/>
      <c r="F22" s="1366"/>
      <c r="G22" s="1366"/>
      <c r="H22" s="1366"/>
      <c r="I22" s="355"/>
      <c r="J22" s="353"/>
      <c r="K22" s="354"/>
      <c r="L22" s="1294" t="str">
        <f>INDEX(PT_DIFFERENTIATION_NUM_IST_TE,MATCH(D19,PT_DIFFERENTIATION_IST_TE_ID,0))</f>
        <v>...</v>
      </c>
      <c r="M22" s="311" t="s">
        <v>399</v>
      </c>
      <c r="N22" s="301"/>
      <c r="O22" s="2607" t="str">
        <f>INDEX(PT_DIFFERENTIATION_IST_TE,MATCH(D19,PT_DIFFERENTIATION_IST_TE_ID,0))</f>
        <v/>
      </c>
      <c r="P22" s="2607"/>
      <c r="Q22" s="2607"/>
      <c r="R22" s="2607"/>
      <c r="S22" s="2607"/>
      <c r="T22" s="2607"/>
      <c r="U22" s="2607"/>
      <c r="V22" s="2607"/>
      <c r="W22" s="2607"/>
      <c r="X22" s="1259" t="s">
        <v>400</v>
      </c>
      <c r="Z22" s="501"/>
      <c r="AA22" s="501" t="str">
        <f>IF(M22="","",M22)</f>
        <v>Источник тепловой энергии  </v>
      </c>
      <c r="AB22" s="501"/>
      <c r="AC22" s="501"/>
      <c r="AD22" s="1156">
        <v>20</v>
      </c>
    </row>
    <row customHeight="1" ht="96.75">
      <c r="A23" s="1364" t="s">
        <v>168</v>
      </c>
      <c r="B23" s="1364" t="s">
        <v>169</v>
      </c>
      <c r="C23" s="1364" t="s">
        <v>170</v>
      </c>
      <c r="D23" s="1364" t="s">
        <v>171</v>
      </c>
      <c r="E23" s="1364"/>
      <c r="F23" s="2608" t="str">
        <f>L22&amp;".1"</f>
        <v>....1</v>
      </c>
      <c r="I23" s="2258">
        <v>1</v>
      </c>
      <c r="J23" s="1292"/>
      <c r="K23" s="357"/>
      <c r="L23" s="1294" t="str">
        <f>$F$23</f>
        <v>....1</v>
      </c>
      <c r="M23" s="286" t="s">
        <v>402</v>
      </c>
      <c r="N23" s="301"/>
      <c r="O23" s="2306"/>
      <c r="P23" s="2306"/>
      <c r="Q23" s="2306"/>
      <c r="R23" s="2306"/>
      <c r="S23" s="2306"/>
      <c r="T23" s="2306"/>
      <c r="U23" s="2306"/>
      <c r="V23" s="2306"/>
      <c r="W23" s="2306"/>
      <c r="X23" s="1259" t="s">
        <v>403</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168</v>
      </c>
      <c r="B24" s="1364" t="s">
        <v>169</v>
      </c>
      <c r="C24" s="1364" t="s">
        <v>170</v>
      </c>
      <c r="D24" s="1364" t="s">
        <v>171</v>
      </c>
      <c r="E24" s="1364"/>
      <c r="F24" s="2608"/>
      <c r="G24" s="2218" t="str">
        <f>F23&amp;".1"</f>
        <v>....1.1</v>
      </c>
      <c r="I24" s="2258"/>
      <c r="J24" s="2258">
        <v>1</v>
      </c>
      <c r="K24" s="358"/>
      <c r="L24" s="1294" t="str">
        <f>$G$24</f>
        <v>....1.1</v>
      </c>
      <c r="M24" s="287" t="s">
        <v>405</v>
      </c>
      <c r="N24" s="301"/>
      <c r="O24" s="2246"/>
      <c r="P24" s="2247"/>
      <c r="Q24" s="2247"/>
      <c r="R24" s="2247"/>
      <c r="S24" s="2247"/>
      <c r="T24" s="2247"/>
      <c r="U24" s="2247"/>
      <c r="V24" s="2247"/>
      <c r="W24" s="2248"/>
      <c r="X24" s="1259" t="s">
        <v>406</v>
      </c>
      <c r="Z24" s="501"/>
      <c r="AA24" s="501" t="str">
        <f>IF(M24="","",M24)</f>
        <v>Группа потребителей</v>
      </c>
      <c r="AB24" s="501"/>
      <c r="AC24" s="501"/>
      <c r="AD24" s="1156">
        <v>82</v>
      </c>
    </row>
    <row customHeight="1" ht="11.549999999999999">
      <c r="A25" s="1364" t="s">
        <v>168</v>
      </c>
      <c r="B25" s="1364" t="s">
        <v>169</v>
      </c>
      <c r="C25" s="1364" t="s">
        <v>170</v>
      </c>
      <c r="D25" s="1364" t="s">
        <v>171</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408</v>
      </c>
      <c r="Y25" s="512">
        <f>STRCHECKDATE(O26:W26)</f>
      </c>
      <c r="Z25" s="501"/>
      <c r="AA25" s="501" t="str">
        <f>IF(M25="","",M25)</f>
        <v/>
      </c>
      <c r="AB25" s="501"/>
      <c r="AC25" s="501"/>
      <c r="AD25" s="1156">
        <v>11</v>
      </c>
    </row>
    <row customHeight="1" ht="11.549999999999999">
      <c r="A26" s="1364" t="s">
        <v>168</v>
      </c>
      <c r="B26" s="1364" t="s">
        <v>169</v>
      </c>
      <c r="C26" s="1364" t="s">
        <v>170</v>
      </c>
      <c r="D26" s="1364" t="s">
        <v>171</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168</v>
      </c>
      <c r="B27" s="1364" t="s">
        <v>169</v>
      </c>
      <c r="C27" s="1364" t="s">
        <v>170</v>
      </c>
      <c r="D27" s="1364" t="s">
        <v>171</v>
      </c>
      <c r="E27" s="1364"/>
      <c r="F27" s="2608"/>
      <c r="G27" s="2218"/>
      <c r="I27" s="2258"/>
      <c r="J27" s="2258"/>
      <c r="K27" s="357"/>
      <c r="L27" s="1279"/>
      <c r="M27" s="289" t="s">
        <v>409</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168</v>
      </c>
      <c r="B28" s="1364" t="s">
        <v>169</v>
      </c>
      <c r="C28" s="1364" t="s">
        <v>170</v>
      </c>
      <c r="D28" s="1364" t="s">
        <v>171</v>
      </c>
      <c r="E28" s="1364"/>
      <c r="F28" s="2608"/>
      <c r="I28" s="2258"/>
      <c r="J28" s="1292"/>
      <c r="K28" s="357"/>
      <c r="L28" s="1279"/>
      <c r="M28" s="288" t="s">
        <v>410</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168</v>
      </c>
      <c r="B29" s="1364" t="s">
        <v>169</v>
      </c>
      <c r="C29" s="1364" t="s">
        <v>170</v>
      </c>
      <c r="D29" s="1364" t="s">
        <v>171</v>
      </c>
      <c r="E29" s="1364"/>
      <c r="F29" s="1366"/>
      <c r="G29" s="1366"/>
      <c r="H29" s="538"/>
      <c r="I29" s="361"/>
      <c r="J29" s="376"/>
      <c r="K29" s="356"/>
      <c r="L29" s="1279"/>
      <c r="M29" s="366" t="s">
        <v>411</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168</v>
      </c>
      <c r="B30" s="1364" t="s">
        <v>169</v>
      </c>
      <c r="C30" s="1364" t="s">
        <v>170</v>
      </c>
      <c r="D30" s="1364"/>
      <c r="E30" s="1364" t="s">
        <v>584</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168</v>
      </c>
      <c r="B31" s="1364" t="s">
        <v>169</v>
      </c>
      <c r="C31" s="1364"/>
      <c r="D31" s="1364"/>
      <c r="E31" s="1364" t="s">
        <v>2227</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2228</v>
      </c>
      <c r="B32" s="1364"/>
      <c r="C32" s="1364"/>
      <c r="D32" s="1364"/>
      <c r="E32" s="1364" t="s">
        <v>103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446</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802</v>
      </c>
      <c r="M35" s="2286" t="s">
        <v>2229</v>
      </c>
      <c r="N35" s="2286"/>
      <c r="O35" s="2286"/>
      <c r="P35" s="2286"/>
      <c r="Q35" s="2286"/>
      <c r="R35" s="2286"/>
      <c r="S35" s="2286"/>
      <c r="T35" s="2286"/>
      <c r="U35" s="2286"/>
      <c r="V35" s="2286"/>
      <c r="W35" s="2286"/>
      <c r="X35" s="2286"/>
      <c r="AD35" s="1156">
        <v>27</v>
      </c>
    </row>
    <row customHeight="1" ht="109.19999999999999">
      <c r="H36" s="538"/>
      <c r="I36" s="1304"/>
      <c r="M36" s="2286" t="s">
        <v>2230</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E4DFF8-E44F-8CDB-DA3D-0.0F687EE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40815A-74CD-36AC-60CB-0.B42C1A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105C3E-CFF3-D371-9A08-0.317B42C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6502EF-249B-984C-4E05-0.2011A5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A5D043-C283-51EB-568C-0.2D5758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6ADAE3-1D9B-4226-D4A8-0.54C423CC}"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297</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холодное водоснабжение (общая информация)</v>
      </c>
      <c r="E4" s="2159"/>
      <c r="F4" s="2160"/>
      <c r="I4" s="716"/>
      <c r="J4" s="456">
        <v>26</v>
      </c>
    </row>
    <row customHeight="1" ht="18">
      <c r="D5" s="2177" t="str">
        <f>IF(org=0,"Не определено",org)</f>
        <v>Троицкая ГРЭС филиал ПАО "ОГК-2"</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298</v>
      </c>
      <c r="E8" s="2206"/>
      <c r="F8" s="2206"/>
      <c r="G8" s="2209" t="s">
        <v>299</v>
      </c>
      <c r="J8" s="456">
        <v>11</v>
      </c>
    </row>
    <row customHeight="1" ht="11.549999999999999">
      <c r="A9" s="458"/>
      <c r="B9" s="503"/>
      <c r="C9" s="458"/>
      <c r="D9" s="473" t="s">
        <v>87</v>
      </c>
      <c r="E9" s="447" t="s">
        <v>300</v>
      </c>
      <c r="F9" s="447" t="s">
        <v>301</v>
      </c>
      <c r="G9" s="2210"/>
      <c r="J9" s="456">
        <v>11</v>
      </c>
    </row>
    <row customHeight="1" ht="12" hidden="1">
      <c r="A10" s="458"/>
      <c r="B10" s="503"/>
      <c r="C10" s="458"/>
      <c r="D10" s="465"/>
      <c r="E10" s="465"/>
      <c r="F10" s="465"/>
      <c r="G10" s="465"/>
      <c r="J10" s="456">
        <v>0</v>
      </c>
    </row>
    <row customHeight="1" ht="22.5" hidden="1">
      <c r="A11" s="458"/>
      <c r="B11" s="503"/>
      <c r="C11" s="458"/>
      <c r="D11" s="1010" t="s">
        <v>108</v>
      </c>
      <c r="E11" s="1013" t="s">
        <v>302</v>
      </c>
      <c r="F11" s="1012" t="str">
        <f>IF(region_name="","",region_name)</f>
        <v>Челябинская область</v>
      </c>
      <c r="G11" s="1013" t="s">
        <v>303</v>
      </c>
      <c r="H11" s="476"/>
      <c r="J11" s="456">
        <v>0</v>
      </c>
    </row>
    <row customHeight="1" ht="22.5" hidden="1">
      <c r="A12" s="458"/>
      <c r="B12" s="503"/>
      <c r="C12" s="458"/>
      <c r="D12" s="446" t="s">
        <v>108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304</v>
      </c>
      <c r="G12" s="475"/>
      <c r="H12" s="476"/>
      <c r="J12" s="456">
        <v>0</v>
      </c>
    </row>
    <row customHeight="1" ht="23.25">
      <c r="A13" s="458"/>
      <c r="B13" s="503"/>
      <c r="C13" s="458"/>
      <c r="D13" s="446" t="s">
        <v>108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305</v>
      </c>
      <c r="E14" s="1011" t="s">
        <v>306</v>
      </c>
      <c r="F14" s="1012" t="str">
        <f>IF(inn="","",inn)</f>
        <v>2607018122</v>
      </c>
      <c r="G14" s="1013" t="s">
        <v>307</v>
      </c>
      <c r="H14" s="476"/>
      <c r="J14" s="456">
        <v>0</v>
      </c>
    </row>
    <row customHeight="1" ht="22.5" hidden="1">
      <c r="A15" s="458"/>
      <c r="B15" s="503"/>
      <c r="C15" s="458"/>
      <c r="D15" s="1010" t="s">
        <v>308</v>
      </c>
      <c r="E15" s="1011" t="s">
        <v>309</v>
      </c>
      <c r="F15" s="1012" t="str">
        <f>IF(kpp="","",kpp)</f>
        <v>742402001</v>
      </c>
      <c r="G15" s="1013" t="s">
        <v>310</v>
      </c>
      <c r="H15" s="476"/>
      <c r="J15" s="456">
        <v>0</v>
      </c>
    </row>
    <row customHeight="1" ht="39">
      <c r="A16" s="458"/>
      <c r="B16" s="503"/>
      <c r="C16" s="458"/>
      <c r="D16" s="446" t="s">
        <v>109</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311</v>
      </c>
      <c r="B19" s="503"/>
      <c r="C19" s="2214"/>
      <c r="D19" s="446" t="str">
        <f>A19</f>
        <v>5.1</v>
      </c>
      <c r="E19" s="443" t="s">
        <v>312</v>
      </c>
      <c r="F19" s="444" t="s">
        <v>304</v>
      </c>
      <c r="G19" s="445" t="s">
        <v>313</v>
      </c>
      <c r="H19" s="476"/>
      <c r="I19" s="853"/>
      <c r="J19" s="456">
        <v>0</v>
      </c>
    </row>
    <row customHeight="1" ht="24" hidden="1">
      <c r="A20" s="2203"/>
      <c r="B20" s="503"/>
      <c r="C20" s="2214"/>
      <c r="D20" s="441" t="str">
        <f>D19&amp;".1"</f>
        <v>5.1.1</v>
      </c>
      <c r="E20" s="440" t="s">
        <v>314</v>
      </c>
      <c r="F20" s="882" t="s">
        <v>22</v>
      </c>
      <c r="G20" s="475"/>
      <c r="H20" s="476"/>
      <c r="I20" s="853"/>
      <c r="J20" s="456">
        <v>0</v>
      </c>
    </row>
    <row customHeight="1" ht="22.5" hidden="1">
      <c r="A21" s="2203"/>
      <c r="B21" s="503"/>
      <c r="C21" s="2214"/>
      <c r="D21" s="441" t="str">
        <f>D19&amp;".2"</f>
        <v>5.1.2</v>
      </c>
      <c r="E21" s="440" t="s">
        <v>315</v>
      </c>
      <c r="F21" s="1734" t="s">
        <v>22</v>
      </c>
      <c r="G21" s="445" t="s">
        <v>316</v>
      </c>
      <c r="H21" s="476"/>
      <c r="I21" s="853"/>
      <c r="J21" s="456">
        <v>0</v>
      </c>
    </row>
    <row customHeight="1" ht="22.5" hidden="1">
      <c r="A22" s="2203"/>
      <c r="B22" s="503"/>
      <c r="C22" s="2214"/>
      <c r="D22" s="441" t="str">
        <f>D19&amp;".3"</f>
        <v>5.1.3</v>
      </c>
      <c r="E22" s="440" t="s">
        <v>317</v>
      </c>
      <c r="F22" s="882" t="s">
        <v>22</v>
      </c>
      <c r="G22" s="475"/>
      <c r="H22" s="476"/>
      <c r="I22" s="853"/>
      <c r="J22" s="456">
        <v>0</v>
      </c>
    </row>
    <row customHeight="1" ht="22.5" hidden="1">
      <c r="A23" s="2203"/>
      <c r="B23" s="503"/>
      <c r="C23" s="2214"/>
      <c r="D23" s="441" t="str">
        <f>D19&amp;".4"</f>
        <v>5.1.4</v>
      </c>
      <c r="E23" s="440" t="s">
        <v>318</v>
      </c>
      <c r="F23" s="882" t="s">
        <v>22</v>
      </c>
      <c r="G23" s="445" t="s">
        <v>319</v>
      </c>
      <c r="H23" s="476"/>
      <c r="I23" s="853"/>
      <c r="J23" s="456">
        <v>0</v>
      </c>
    </row>
    <row customHeight="1" ht="22.5" hidden="1">
      <c r="A24" s="1979"/>
      <c r="B24" s="503"/>
      <c r="C24" s="493"/>
      <c r="D24" s="468"/>
      <c r="E24" s="1169" t="s">
        <v>320</v>
      </c>
      <c r="F24" s="469"/>
      <c r="G24" s="470"/>
      <c r="H24" s="476"/>
      <c r="I24" s="853"/>
      <c r="J24" s="456">
        <v>0</v>
      </c>
    </row>
    <row s="502" customFormat="1" customHeight="1" ht="24.75" hidden="1">
      <c r="A25" s="458"/>
      <c r="B25" s="503"/>
      <c r="C25" s="503"/>
      <c r="D25" s="1007" t="s">
        <v>89</v>
      </c>
      <c r="E25" s="1009" t="s">
        <v>321</v>
      </c>
      <c r="F25" s="1014" t="s">
        <v>304</v>
      </c>
      <c r="G25" s="1009"/>
      <c r="J25" s="502">
        <v>0</v>
      </c>
    </row>
    <row s="502" customFormat="1" customHeight="1" ht="11.25" hidden="1">
      <c r="A26" s="458"/>
      <c r="B26" s="503"/>
      <c r="C26" s="503"/>
      <c r="D26" s="1007" t="s">
        <v>322</v>
      </c>
      <c r="E26" s="1008" t="s">
        <v>323</v>
      </c>
      <c r="F26" s="1014" t="s">
        <v>304</v>
      </c>
      <c r="G26" s="1009"/>
      <c r="J26" s="502">
        <v>0</v>
      </c>
    </row>
    <row s="502" customFormat="1" customHeight="1" ht="11.25" hidden="1">
      <c r="A27" s="458"/>
      <c r="B27" s="503"/>
      <c r="C27" s="503"/>
      <c r="D27" s="1007" t="s">
        <v>324</v>
      </c>
      <c r="E27" s="1015" t="s">
        <v>325</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326</v>
      </c>
      <c r="E28" s="1015" t="s">
        <v>327</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328</v>
      </c>
      <c r="E29" s="1015" t="s">
        <v>329</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330</v>
      </c>
      <c r="E30" s="1008" t="s">
        <v>331</v>
      </c>
      <c r="F30" s="1016"/>
      <c r="G30" s="1009"/>
      <c r="J30" s="502">
        <v>0</v>
      </c>
    </row>
    <row s="502" customFormat="1" customHeight="1" ht="11.25" hidden="1">
      <c r="A31" s="458"/>
      <c r="B31" s="503"/>
      <c r="C31" s="503"/>
      <c r="D31" s="1007" t="s">
        <v>332</v>
      </c>
      <c r="E31" s="1008" t="s">
        <v>333</v>
      </c>
      <c r="F31" s="1016"/>
      <c r="G31" s="1009"/>
      <c r="J31" s="502">
        <v>0</v>
      </c>
    </row>
    <row s="502" customFormat="1" customHeight="1" ht="11.25" hidden="1">
      <c r="A32" s="458"/>
      <c r="B32" s="503"/>
      <c r="C32" s="503"/>
      <c r="D32" s="1007" t="s">
        <v>334</v>
      </c>
      <c r="E32" s="1008" t="s">
        <v>335</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304</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336</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336</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304</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337</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338</v>
      </c>
      <c r="H44" s="476"/>
      <c r="J44" s="456">
        <v>22</v>
      </c>
    </row>
    <row customHeight="1" ht="23.25">
      <c r="A45" s="458"/>
      <c r="B45" s="503"/>
      <c r="C45" s="458"/>
      <c r="D45" s="441">
        <f>D44+1</f>
        <v>11</v>
      </c>
      <c r="E45" s="439" t="s">
        <v>339</v>
      </c>
      <c r="F45" s="444" t="s">
        <v>304</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340</v>
      </c>
      <c r="H46" s="476"/>
      <c r="J46" s="456">
        <v>23</v>
      </c>
    </row>
    <row customHeight="1" ht="24">
      <c r="A47" s="2203"/>
      <c r="B47" s="503"/>
      <c r="C47" s="493"/>
      <c r="D47" s="441" t="str">
        <f>D45&amp;".2"</f>
        <v>11.2</v>
      </c>
      <c r="E47" s="443" t="s">
        <v>341</v>
      </c>
      <c r="F47" s="491"/>
      <c r="G47" s="438" t="s">
        <v>342</v>
      </c>
      <c r="H47" s="476"/>
      <c r="J47" s="456">
        <v>23</v>
      </c>
    </row>
    <row customHeight="1" ht="24">
      <c r="A48" s="2203"/>
      <c r="B48" s="503"/>
      <c r="C48" s="493"/>
      <c r="D48" s="441" t="str">
        <f>D45&amp;".3"</f>
        <v>11.3</v>
      </c>
      <c r="E48" s="443" t="s">
        <v>343</v>
      </c>
      <c r="F48" s="491"/>
      <c r="G48" s="438" t="s">
        <v>344</v>
      </c>
      <c r="H48" s="476"/>
      <c r="J48" s="456">
        <v>23</v>
      </c>
    </row>
    <row customHeight="1" ht="24">
      <c r="A49" s="2203"/>
      <c r="B49" s="503"/>
      <c r="C49" s="493"/>
      <c r="D49" s="441" t="str">
        <f>IF(TEMPLATE_SPHERE="TKO",D45&amp;".0",D45&amp;".4")</f>
        <v>11.4</v>
      </c>
      <c r="E49" s="437" t="s">
        <v>345</v>
      </c>
      <c r="F49" s="1686"/>
      <c r="G49" s="1763" t="s">
        <v>346</v>
      </c>
      <c r="H49" s="476"/>
      <c r="J49" s="456">
        <v>23</v>
      </c>
    </row>
    <row customHeight="1" ht="24">
      <c r="A50" s="458"/>
      <c r="B50" s="503"/>
      <c r="C50" s="458"/>
      <c r="D50" s="468"/>
      <c r="E50" s="416" t="s">
        <v>347</v>
      </c>
      <c r="F50" s="469"/>
      <c r="G50" s="1763" t="s">
        <v>348</v>
      </c>
      <c r="H50" s="477"/>
      <c r="J50" s="456">
        <v>23</v>
      </c>
    </row>
    <row customHeight="1" ht="24">
      <c r="A51" s="859"/>
      <c r="B51" s="503"/>
      <c r="C51" s="493"/>
      <c r="D51" s="441">
        <f>D45+1</f>
        <v>12</v>
      </c>
      <c r="E51" s="529" t="s">
        <v>349</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69F6CC-A776-2E59-4457-0.579D01D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CF2BFF-F365-08A1-9371-0.2801FE2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85A14E-CB21-EBC5-5B9C-0.770D212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4DD756-9F36-E066-5F6B-0.033B9B9F}"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2231</v>
      </c>
      <c r="B1" s="2617" t="s">
        <v>2232</v>
      </c>
      <c r="C1" s="2618" t="s">
        <v>2233</v>
      </c>
      <c r="D1" s="2619"/>
      <c r="E1" s="837" t="s">
        <v>2234</v>
      </c>
    </row>
    <row customHeight="1" ht="11.25">
      <c r="A2" s="2620"/>
      <c r="B2" s="766" t="s">
        <v>27</v>
      </c>
      <c r="C2" s="754"/>
      <c r="D2" s="765"/>
      <c r="E2" s="837"/>
    </row>
    <row customHeight="1" ht="11.25">
      <c r="A3" s="2621"/>
      <c r="B3" s="2622" t="s">
        <v>33</v>
      </c>
      <c r="C3" s="754"/>
      <c r="D3" s="765"/>
      <c r="E3" s="837"/>
    </row>
    <row customHeight="1" ht="11.25">
      <c r="A4" s="2623"/>
      <c r="B4" s="767" t="s">
        <v>1659</v>
      </c>
      <c r="C4" s="754"/>
      <c r="D4" s="765"/>
      <c r="E4" s="837"/>
    </row>
    <row customHeight="1" ht="11.25">
      <c r="A5" s="2624"/>
      <c r="B5" s="767" t="s">
        <v>1653</v>
      </c>
      <c r="C5" s="2625" t="s">
        <v>1998</v>
      </c>
      <c r="D5" s="2626" t="s">
        <v>2235</v>
      </c>
      <c r="E5" s="837"/>
    </row>
    <row s="1851" customFormat="1" customHeight="1" ht="11.25">
      <c r="A6" s="2627"/>
      <c r="B6" s="767" t="s">
        <v>1663</v>
      </c>
      <c r="C6" s="754"/>
      <c r="D6" s="765"/>
      <c r="E6" s="837"/>
    </row>
    <row customHeight="1" ht="11.25">
      <c r="A7" s="2628"/>
      <c r="B7" s="767" t="s">
        <v>1671</v>
      </c>
      <c r="C7" s="754"/>
      <c r="D7" s="765"/>
      <c r="E7" s="837"/>
    </row>
    <row customHeight="1" ht="11.25">
      <c r="A8" s="757"/>
      <c r="B8" s="767" t="s">
        <v>1666</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40FB94-2E79-53B3-C16D-0.E577EF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D95C82-F431-D512-A8F6-0.5440E37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A7817D-FA86-CFD4-B543-0.0A2640E7}" mc:Ignorable="x14ac xr xr2 xr3">
  <sheetPr>
    <tabColor rgb="FFFFCC99"/>
  </sheetPr>
  <dimension ref="A1:I1010"/>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2236</v>
      </c>
      <c r="B1" s="69" t="s">
        <v>2237</v>
      </c>
      <c r="C1" s="69" t="s">
        <v>2238</v>
      </c>
      <c r="D1" s="69" t="s">
        <v>2239</v>
      </c>
      <c r="E1" s="69" t="s">
        <v>2240</v>
      </c>
      <c r="F1" s="69" t="s">
        <v>2241</v>
      </c>
      <c r="G1" s="69" t="s">
        <v>2242</v>
      </c>
      <c r="H1" s="69" t="s">
        <v>2243</v>
      </c>
      <c r="I1" s="69" t="s">
        <v>2244</v>
      </c>
    </row>
    <row customHeight="1" ht="11.25">
      <c r="A2" s="1851" t="s">
        <v>2245</v>
      </c>
      <c r="B2" s="1851" t="s">
        <v>16</v>
      </c>
      <c r="C2" s="1851" t="s">
        <v>2246</v>
      </c>
      <c r="D2" s="1851" t="s">
        <v>2247</v>
      </c>
      <c r="E2" s="1851" t="s">
        <v>2248</v>
      </c>
      <c r="F2" s="1851" t="s">
        <v>2249</v>
      </c>
      <c r="G2" s="1851" t="s">
        <v>2250</v>
      </c>
      <c r="H2" s="1851" t="s">
        <v>22</v>
      </c>
      <c r="I2" s="1851" t="s">
        <v>806</v>
      </c>
    </row>
    <row customHeight="1" ht="11.25">
      <c r="A3" s="1851" t="s">
        <v>2245</v>
      </c>
      <c r="B3" s="1851" t="s">
        <v>16</v>
      </c>
      <c r="C3" s="1851" t="s">
        <v>2251</v>
      </c>
      <c r="D3" s="1851" t="s">
        <v>2252</v>
      </c>
      <c r="E3" s="1851" t="s">
        <v>2248</v>
      </c>
      <c r="F3" s="1851" t="s">
        <v>2253</v>
      </c>
      <c r="G3" s="1851" t="s">
        <v>2254</v>
      </c>
      <c r="H3" s="1851" t="s">
        <v>22</v>
      </c>
      <c r="I3" s="1851" t="s">
        <v>806</v>
      </c>
    </row>
    <row customHeight="1" ht="11.25">
      <c r="A4" s="1851" t="s">
        <v>2245</v>
      </c>
      <c r="B4" s="1851" t="s">
        <v>16</v>
      </c>
      <c r="C4" s="1851" t="s">
        <v>2255</v>
      </c>
      <c r="D4" s="1851" t="s">
        <v>2256</v>
      </c>
      <c r="E4" s="1851" t="s">
        <v>2257</v>
      </c>
      <c r="F4" s="1851" t="s">
        <v>2258</v>
      </c>
      <c r="G4" s="1851" t="s">
        <v>22</v>
      </c>
      <c r="H4" s="1851" t="s">
        <v>22</v>
      </c>
      <c r="I4" s="1851" t="s">
        <v>806</v>
      </c>
    </row>
    <row customHeight="1" ht="11.25">
      <c r="A5" s="1851" t="s">
        <v>2245</v>
      </c>
      <c r="B5" s="1851" t="s">
        <v>16</v>
      </c>
      <c r="C5" s="1851" t="s">
        <v>2259</v>
      </c>
      <c r="D5" s="1851" t="s">
        <v>2260</v>
      </c>
      <c r="E5" s="1851" t="s">
        <v>2261</v>
      </c>
      <c r="F5" s="1851" t="s">
        <v>2262</v>
      </c>
      <c r="G5" s="1851" t="s">
        <v>22</v>
      </c>
      <c r="H5" s="1851" t="s">
        <v>22</v>
      </c>
      <c r="I5" s="1851" t="s">
        <v>806</v>
      </c>
    </row>
    <row customHeight="1" ht="11.25">
      <c r="A6" s="1851" t="s">
        <v>2245</v>
      </c>
      <c r="B6" s="1851" t="s">
        <v>16</v>
      </c>
      <c r="C6" s="1851" t="s">
        <v>2263</v>
      </c>
      <c r="D6" s="1851" t="s">
        <v>2264</v>
      </c>
      <c r="E6" s="1851" t="s">
        <v>2265</v>
      </c>
      <c r="F6" s="1851" t="s">
        <v>2266</v>
      </c>
      <c r="G6" s="1851" t="s">
        <v>2267</v>
      </c>
      <c r="H6" s="1851" t="s">
        <v>22</v>
      </c>
      <c r="I6" s="1851" t="s">
        <v>806</v>
      </c>
    </row>
    <row customHeight="1" ht="11.25">
      <c r="A7" s="1851" t="s">
        <v>2245</v>
      </c>
      <c r="B7" s="1851" t="s">
        <v>16</v>
      </c>
      <c r="C7" s="1851" t="s">
        <v>2268</v>
      </c>
      <c r="D7" s="1851" t="s">
        <v>2269</v>
      </c>
      <c r="E7" s="1851" t="s">
        <v>2270</v>
      </c>
      <c r="F7" s="1851" t="s">
        <v>2271</v>
      </c>
      <c r="G7" s="1851" t="s">
        <v>22</v>
      </c>
      <c r="H7" s="1851" t="s">
        <v>22</v>
      </c>
      <c r="I7" s="1851" t="s">
        <v>806</v>
      </c>
    </row>
    <row customHeight="1" ht="11.25">
      <c r="A8" s="1851" t="s">
        <v>2245</v>
      </c>
      <c r="B8" s="1851" t="s">
        <v>16</v>
      </c>
      <c r="C8" s="1851" t="s">
        <v>2272</v>
      </c>
      <c r="D8" s="1851" t="s">
        <v>2273</v>
      </c>
      <c r="E8" s="1851" t="s">
        <v>2274</v>
      </c>
      <c r="F8" s="1851" t="s">
        <v>2275</v>
      </c>
      <c r="G8" s="1851" t="s">
        <v>22</v>
      </c>
      <c r="H8" s="1851" t="s">
        <v>22</v>
      </c>
      <c r="I8" s="1851" t="s">
        <v>806</v>
      </c>
    </row>
    <row customHeight="1" ht="11.25">
      <c r="A9" s="1851" t="s">
        <v>2245</v>
      </c>
      <c r="B9" s="1851" t="s">
        <v>16</v>
      </c>
      <c r="C9" s="1851" t="s">
        <v>2276</v>
      </c>
      <c r="D9" s="1851" t="s">
        <v>2277</v>
      </c>
      <c r="E9" s="1851" t="s">
        <v>2278</v>
      </c>
      <c r="F9" s="1851" t="s">
        <v>2279</v>
      </c>
      <c r="G9" s="1851" t="s">
        <v>2280</v>
      </c>
      <c r="H9" s="1851" t="s">
        <v>22</v>
      </c>
      <c r="I9" s="1851" t="s">
        <v>806</v>
      </c>
    </row>
    <row customHeight="1" ht="11.25">
      <c r="A10" s="1851" t="s">
        <v>2245</v>
      </c>
      <c r="B10" s="1851" t="s">
        <v>16</v>
      </c>
      <c r="C10" s="1851" t="s">
        <v>2281</v>
      </c>
      <c r="D10" s="1851" t="s">
        <v>2282</v>
      </c>
      <c r="E10" s="1851" t="s">
        <v>2283</v>
      </c>
      <c r="F10" s="1851" t="s">
        <v>2253</v>
      </c>
      <c r="G10" s="1851" t="s">
        <v>2284</v>
      </c>
      <c r="H10" s="1851" t="s">
        <v>22</v>
      </c>
      <c r="I10" s="1851" t="s">
        <v>806</v>
      </c>
    </row>
    <row customHeight="1" ht="11.25">
      <c r="A11" s="1851" t="s">
        <v>2245</v>
      </c>
      <c r="B11" s="1851" t="s">
        <v>16</v>
      </c>
      <c r="C11" s="1851" t="s">
        <v>2285</v>
      </c>
      <c r="D11" s="1851" t="s">
        <v>2286</v>
      </c>
      <c r="E11" s="1851" t="s">
        <v>2287</v>
      </c>
      <c r="F11" s="1851" t="s">
        <v>2288</v>
      </c>
      <c r="G11" s="1851" t="s">
        <v>22</v>
      </c>
      <c r="H11" s="1851" t="s">
        <v>22</v>
      </c>
      <c r="I11" s="1851" t="s">
        <v>806</v>
      </c>
    </row>
    <row customHeight="1" ht="11.25">
      <c r="A12" s="1851" t="s">
        <v>2245</v>
      </c>
      <c r="B12" s="1851" t="s">
        <v>16</v>
      </c>
      <c r="C12" s="1851" t="s">
        <v>2289</v>
      </c>
      <c r="D12" s="1851" t="s">
        <v>2290</v>
      </c>
      <c r="E12" s="1851" t="s">
        <v>2291</v>
      </c>
      <c r="F12" s="1851" t="s">
        <v>2262</v>
      </c>
      <c r="G12" s="1851" t="s">
        <v>22</v>
      </c>
      <c r="H12" s="1851" t="s">
        <v>22</v>
      </c>
      <c r="I12" s="1851" t="s">
        <v>806</v>
      </c>
    </row>
    <row customHeight="1" ht="11.25">
      <c r="A13" s="1851" t="s">
        <v>2245</v>
      </c>
      <c r="B13" s="1851" t="s">
        <v>16</v>
      </c>
      <c r="C13" s="1851" t="s">
        <v>2292</v>
      </c>
      <c r="D13" s="1851" t="s">
        <v>2293</v>
      </c>
      <c r="E13" s="1851" t="s">
        <v>2294</v>
      </c>
      <c r="F13" s="1851" t="s">
        <v>2295</v>
      </c>
      <c r="G13" s="1851" t="s">
        <v>22</v>
      </c>
      <c r="H13" s="1851" t="s">
        <v>22</v>
      </c>
      <c r="I13" s="1851" t="s">
        <v>806</v>
      </c>
    </row>
    <row customHeight="1" ht="11.25">
      <c r="A14" s="1851" t="s">
        <v>2245</v>
      </c>
      <c r="B14" s="1851" t="s">
        <v>16</v>
      </c>
      <c r="C14" s="1851" t="s">
        <v>2296</v>
      </c>
      <c r="D14" s="1851" t="s">
        <v>2297</v>
      </c>
      <c r="E14" s="1851" t="s">
        <v>2298</v>
      </c>
      <c r="F14" s="1851" t="s">
        <v>2299</v>
      </c>
      <c r="G14" s="1851" t="s">
        <v>2300</v>
      </c>
      <c r="H14" s="1851" t="s">
        <v>22</v>
      </c>
      <c r="I14" s="1851" t="s">
        <v>806</v>
      </c>
    </row>
    <row customHeight="1" ht="11.25">
      <c r="A15" s="1851" t="s">
        <v>2245</v>
      </c>
      <c r="B15" s="1851" t="s">
        <v>16</v>
      </c>
      <c r="C15" s="1851" t="s">
        <v>2301</v>
      </c>
      <c r="D15" s="1851" t="s">
        <v>2302</v>
      </c>
      <c r="E15" s="1851" t="s">
        <v>2303</v>
      </c>
      <c r="F15" s="1851" t="s">
        <v>2304</v>
      </c>
      <c r="G15" s="1851" t="s">
        <v>2305</v>
      </c>
      <c r="H15" s="1851" t="s">
        <v>22</v>
      </c>
      <c r="I15" s="1851" t="s">
        <v>806</v>
      </c>
    </row>
    <row customHeight="1" ht="11.25">
      <c r="A16" s="1851" t="s">
        <v>2245</v>
      </c>
      <c r="B16" s="1851" t="s">
        <v>16</v>
      </c>
      <c r="C16" s="1851" t="s">
        <v>2306</v>
      </c>
      <c r="D16" s="1851" t="s">
        <v>2307</v>
      </c>
      <c r="E16" s="1851" t="s">
        <v>2308</v>
      </c>
      <c r="F16" s="1851" t="s">
        <v>2309</v>
      </c>
      <c r="G16" s="1851" t="s">
        <v>2310</v>
      </c>
      <c r="H16" s="1851" t="s">
        <v>22</v>
      </c>
      <c r="I16" s="1851" t="s">
        <v>806</v>
      </c>
    </row>
    <row customHeight="1" ht="11.25">
      <c r="A17" s="1851" t="s">
        <v>2245</v>
      </c>
      <c r="B17" s="1851" t="s">
        <v>16</v>
      </c>
      <c r="C17" s="1851" t="s">
        <v>2311</v>
      </c>
      <c r="D17" s="1851" t="s">
        <v>2312</v>
      </c>
      <c r="E17" s="1851" t="s">
        <v>2313</v>
      </c>
      <c r="F17" s="1851" t="s">
        <v>2309</v>
      </c>
      <c r="G17" s="1851" t="s">
        <v>2314</v>
      </c>
      <c r="H17" s="1851" t="s">
        <v>22</v>
      </c>
      <c r="I17" s="1851" t="s">
        <v>806</v>
      </c>
    </row>
    <row customHeight="1" ht="11.25">
      <c r="A18" s="1851" t="s">
        <v>2245</v>
      </c>
      <c r="B18" s="1851" t="s">
        <v>16</v>
      </c>
      <c r="C18" s="1851" t="s">
        <v>2315</v>
      </c>
      <c r="D18" s="1851" t="s">
        <v>2316</v>
      </c>
      <c r="E18" s="1851" t="s">
        <v>2317</v>
      </c>
      <c r="F18" s="1851" t="s">
        <v>2266</v>
      </c>
      <c r="G18" s="1851" t="s">
        <v>2318</v>
      </c>
      <c r="H18" s="1851" t="s">
        <v>22</v>
      </c>
      <c r="I18" s="1851" t="s">
        <v>806</v>
      </c>
    </row>
    <row customHeight="1" ht="11.25">
      <c r="A19" s="1851" t="s">
        <v>2245</v>
      </c>
      <c r="B19" s="1851" t="s">
        <v>16</v>
      </c>
      <c r="C19" s="1851" t="s">
        <v>2319</v>
      </c>
      <c r="D19" s="1851" t="s">
        <v>2320</v>
      </c>
      <c r="E19" s="1851" t="s">
        <v>2321</v>
      </c>
      <c r="F19" s="1851" t="s">
        <v>2258</v>
      </c>
      <c r="G19" s="1851" t="s">
        <v>2322</v>
      </c>
      <c r="H19" s="1851" t="s">
        <v>22</v>
      </c>
      <c r="I19" s="1851" t="s">
        <v>806</v>
      </c>
    </row>
    <row customHeight="1" ht="11.25">
      <c r="A20" s="1851" t="s">
        <v>2245</v>
      </c>
      <c r="B20" s="1851" t="s">
        <v>16</v>
      </c>
      <c r="C20" s="1851" t="s">
        <v>2323</v>
      </c>
      <c r="D20" s="1851" t="s">
        <v>2324</v>
      </c>
      <c r="E20" s="1851" t="s">
        <v>2325</v>
      </c>
      <c r="F20" s="1851" t="s">
        <v>2326</v>
      </c>
      <c r="G20" s="1851" t="s">
        <v>22</v>
      </c>
      <c r="H20" s="1851" t="s">
        <v>22</v>
      </c>
      <c r="I20" s="1851" t="s">
        <v>806</v>
      </c>
    </row>
    <row customHeight="1" ht="11.25">
      <c r="A21" s="1851" t="s">
        <v>2245</v>
      </c>
      <c r="B21" s="1851" t="s">
        <v>16</v>
      </c>
      <c r="C21" s="1851" t="s">
        <v>2327</v>
      </c>
      <c r="D21" s="1851" t="s">
        <v>2328</v>
      </c>
      <c r="E21" s="1851" t="s">
        <v>2329</v>
      </c>
      <c r="F21" s="1851" t="s">
        <v>2262</v>
      </c>
      <c r="G21" s="1851" t="s">
        <v>2330</v>
      </c>
      <c r="H21" s="1851" t="s">
        <v>22</v>
      </c>
      <c r="I21" s="1851" t="s">
        <v>806</v>
      </c>
    </row>
    <row customHeight="1" ht="11.25">
      <c r="A22" s="1851" t="s">
        <v>2245</v>
      </c>
      <c r="B22" s="1851" t="s">
        <v>16</v>
      </c>
      <c r="C22" s="1851" t="s">
        <v>2331</v>
      </c>
      <c r="D22" s="1851" t="s">
        <v>2332</v>
      </c>
      <c r="E22" s="1851" t="s">
        <v>2325</v>
      </c>
      <c r="F22" s="1851" t="s">
        <v>2333</v>
      </c>
      <c r="G22" s="1851" t="s">
        <v>22</v>
      </c>
      <c r="H22" s="1851" t="s">
        <v>22</v>
      </c>
      <c r="I22" s="1851" t="s">
        <v>806</v>
      </c>
    </row>
    <row customHeight="1" ht="11.25">
      <c r="A23" s="1851" t="s">
        <v>2245</v>
      </c>
      <c r="B23" s="1851" t="s">
        <v>16</v>
      </c>
      <c r="C23" s="1851" t="s">
        <v>2334</v>
      </c>
      <c r="D23" s="1851" t="s">
        <v>2335</v>
      </c>
      <c r="E23" s="1851" t="s">
        <v>2336</v>
      </c>
      <c r="F23" s="1851" t="s">
        <v>2337</v>
      </c>
      <c r="G23" s="1851" t="s">
        <v>2338</v>
      </c>
      <c r="H23" s="1851" t="s">
        <v>22</v>
      </c>
      <c r="I23" s="1851" t="s">
        <v>806</v>
      </c>
    </row>
    <row customHeight="1" ht="11.25">
      <c r="A24" s="1851" t="s">
        <v>2245</v>
      </c>
      <c r="B24" s="1851" t="s">
        <v>16</v>
      </c>
      <c r="C24" s="1851" t="s">
        <v>2339</v>
      </c>
      <c r="D24" s="1851" t="s">
        <v>2340</v>
      </c>
      <c r="E24" s="1851" t="s">
        <v>2341</v>
      </c>
      <c r="F24" s="1851" t="s">
        <v>2271</v>
      </c>
      <c r="G24" s="1851" t="s">
        <v>2342</v>
      </c>
      <c r="H24" s="1851" t="s">
        <v>22</v>
      </c>
      <c r="I24" s="1851" t="s">
        <v>806</v>
      </c>
    </row>
    <row customHeight="1" ht="11.25">
      <c r="A25" s="1851" t="s">
        <v>2245</v>
      </c>
      <c r="B25" s="1851" t="s">
        <v>16</v>
      </c>
      <c r="C25" s="1851" t="s">
        <v>2343</v>
      </c>
      <c r="D25" s="1851" t="s">
        <v>2344</v>
      </c>
      <c r="E25" s="1851" t="s">
        <v>2345</v>
      </c>
      <c r="F25" s="1851" t="s">
        <v>2346</v>
      </c>
      <c r="G25" s="1851" t="s">
        <v>22</v>
      </c>
      <c r="H25" s="1851" t="s">
        <v>22</v>
      </c>
      <c r="I25" s="1851" t="s">
        <v>806</v>
      </c>
    </row>
    <row customHeight="1" ht="11.25">
      <c r="A26" s="1851" t="s">
        <v>2245</v>
      </c>
      <c r="B26" s="1851" t="s">
        <v>16</v>
      </c>
      <c r="C26" s="1851" t="s">
        <v>2347</v>
      </c>
      <c r="D26" s="1851" t="s">
        <v>2348</v>
      </c>
      <c r="E26" s="1851" t="s">
        <v>2349</v>
      </c>
      <c r="F26" s="1851" t="s">
        <v>2350</v>
      </c>
      <c r="G26" s="1851" t="s">
        <v>2351</v>
      </c>
      <c r="H26" s="1851" t="s">
        <v>22</v>
      </c>
      <c r="I26" s="1851" t="s">
        <v>806</v>
      </c>
    </row>
    <row customHeight="1" ht="11.25">
      <c r="A27" s="1851" t="s">
        <v>2245</v>
      </c>
      <c r="B27" s="1851" t="s">
        <v>16</v>
      </c>
      <c r="C27" s="1851" t="s">
        <v>2352</v>
      </c>
      <c r="D27" s="1851" t="s">
        <v>2353</v>
      </c>
      <c r="E27" s="1851" t="s">
        <v>2354</v>
      </c>
      <c r="F27" s="1851" t="s">
        <v>2355</v>
      </c>
      <c r="G27" s="1851" t="s">
        <v>22</v>
      </c>
      <c r="H27" s="1851" t="s">
        <v>22</v>
      </c>
      <c r="I27" s="1851" t="s">
        <v>806</v>
      </c>
    </row>
    <row customHeight="1" ht="11.25">
      <c r="A28" s="1851" t="s">
        <v>2245</v>
      </c>
      <c r="B28" s="1851" t="s">
        <v>16</v>
      </c>
      <c r="C28" s="1851" t="s">
        <v>2356</v>
      </c>
      <c r="D28" s="1851" t="s">
        <v>2357</v>
      </c>
      <c r="E28" s="1851" t="s">
        <v>2358</v>
      </c>
      <c r="F28" s="1851" t="s">
        <v>2359</v>
      </c>
      <c r="G28" s="1851" t="s">
        <v>2360</v>
      </c>
      <c r="H28" s="1851" t="s">
        <v>22</v>
      </c>
      <c r="I28" s="1851" t="s">
        <v>806</v>
      </c>
    </row>
    <row customHeight="1" ht="11.25">
      <c r="A29" s="1851" t="s">
        <v>2245</v>
      </c>
      <c r="B29" s="1851" t="s">
        <v>16</v>
      </c>
      <c r="C29" s="1851" t="s">
        <v>2361</v>
      </c>
      <c r="D29" s="1851" t="s">
        <v>2362</v>
      </c>
      <c r="E29" s="1851" t="s">
        <v>2294</v>
      </c>
      <c r="F29" s="1851" t="s">
        <v>2309</v>
      </c>
      <c r="G29" s="1851" t="s">
        <v>22</v>
      </c>
      <c r="H29" s="1851" t="s">
        <v>22</v>
      </c>
      <c r="I29" s="1851" t="s">
        <v>806</v>
      </c>
    </row>
    <row customHeight="1" ht="11.25">
      <c r="A30" s="1851" t="s">
        <v>2245</v>
      </c>
      <c r="B30" s="1851" t="s">
        <v>16</v>
      </c>
      <c r="C30" s="1851" t="s">
        <v>2363</v>
      </c>
      <c r="D30" s="1851" t="s">
        <v>2364</v>
      </c>
      <c r="E30" s="1851" t="s">
        <v>2365</v>
      </c>
      <c r="F30" s="1851" t="s">
        <v>2366</v>
      </c>
      <c r="G30" s="1851" t="s">
        <v>2367</v>
      </c>
      <c r="H30" s="1851" t="s">
        <v>22</v>
      </c>
      <c r="I30" s="1851" t="s">
        <v>806</v>
      </c>
    </row>
    <row customHeight="1" ht="11.25">
      <c r="A31" s="1851" t="s">
        <v>2245</v>
      </c>
      <c r="B31" s="1851" t="s">
        <v>16</v>
      </c>
      <c r="C31" s="1851" t="s">
        <v>2368</v>
      </c>
      <c r="D31" s="1851" t="s">
        <v>2369</v>
      </c>
      <c r="E31" s="1851" t="s">
        <v>2370</v>
      </c>
      <c r="F31" s="1851" t="s">
        <v>2371</v>
      </c>
      <c r="G31" s="1851" t="s">
        <v>2372</v>
      </c>
      <c r="H31" s="1851" t="s">
        <v>22</v>
      </c>
      <c r="I31" s="1851" t="s">
        <v>806</v>
      </c>
    </row>
    <row customHeight="1" ht="11.25">
      <c r="A32" s="1851" t="s">
        <v>2245</v>
      </c>
      <c r="B32" s="1851" t="s">
        <v>16</v>
      </c>
      <c r="C32" s="1851" t="s">
        <v>2373</v>
      </c>
      <c r="D32" s="1851" t="s">
        <v>2374</v>
      </c>
      <c r="E32" s="1851" t="s">
        <v>2375</v>
      </c>
      <c r="F32" s="1851" t="s">
        <v>2376</v>
      </c>
      <c r="G32" s="1851" t="s">
        <v>2377</v>
      </c>
      <c r="H32" s="1851" t="s">
        <v>22</v>
      </c>
      <c r="I32" s="1851" t="s">
        <v>806</v>
      </c>
    </row>
    <row customHeight="1" ht="11.25">
      <c r="A33" s="1851" t="s">
        <v>2245</v>
      </c>
      <c r="B33" s="1851" t="s">
        <v>16</v>
      </c>
      <c r="C33" s="1851" t="s">
        <v>2378</v>
      </c>
      <c r="D33" s="1851" t="s">
        <v>2379</v>
      </c>
      <c r="E33" s="1851" t="s">
        <v>2380</v>
      </c>
      <c r="F33" s="1851" t="s">
        <v>2381</v>
      </c>
      <c r="G33" s="1851" t="s">
        <v>2382</v>
      </c>
      <c r="H33" s="1851" t="s">
        <v>22</v>
      </c>
      <c r="I33" s="1851" t="s">
        <v>806</v>
      </c>
    </row>
    <row customHeight="1" ht="11.25">
      <c r="A34" s="1851" t="s">
        <v>2245</v>
      </c>
      <c r="B34" s="1851" t="s">
        <v>16</v>
      </c>
      <c r="C34" s="1851" t="s">
        <v>2383</v>
      </c>
      <c r="D34" s="1851" t="s">
        <v>2384</v>
      </c>
      <c r="E34" s="1851" t="s">
        <v>2385</v>
      </c>
      <c r="F34" s="1851" t="s">
        <v>2371</v>
      </c>
      <c r="G34" s="1851" t="s">
        <v>22</v>
      </c>
      <c r="H34" s="1851" t="s">
        <v>22</v>
      </c>
      <c r="I34" s="1851" t="s">
        <v>806</v>
      </c>
    </row>
    <row customHeight="1" ht="11.25">
      <c r="A35" s="1851" t="s">
        <v>2245</v>
      </c>
      <c r="B35" s="1851" t="s">
        <v>16</v>
      </c>
      <c r="C35" s="1851" t="s">
        <v>2386</v>
      </c>
      <c r="D35" s="1851" t="s">
        <v>2387</v>
      </c>
      <c r="E35" s="1851" t="s">
        <v>2388</v>
      </c>
      <c r="F35" s="1851" t="s">
        <v>2389</v>
      </c>
      <c r="G35" s="1851" t="s">
        <v>2390</v>
      </c>
      <c r="H35" s="1851" t="s">
        <v>22</v>
      </c>
      <c r="I35" s="1851" t="s">
        <v>806</v>
      </c>
    </row>
    <row customHeight="1" ht="11.25">
      <c r="A36" s="1851" t="s">
        <v>2245</v>
      </c>
      <c r="B36" s="1851" t="s">
        <v>16</v>
      </c>
      <c r="C36" s="1851" t="s">
        <v>2391</v>
      </c>
      <c r="D36" s="1851" t="s">
        <v>2392</v>
      </c>
      <c r="E36" s="1851" t="s">
        <v>2393</v>
      </c>
      <c r="F36" s="1851" t="s">
        <v>2394</v>
      </c>
      <c r="G36" s="1851" t="s">
        <v>2395</v>
      </c>
      <c r="H36" s="1851" t="s">
        <v>22</v>
      </c>
      <c r="I36" s="1851" t="s">
        <v>806</v>
      </c>
    </row>
    <row customHeight="1" ht="11.25">
      <c r="A37" s="1851" t="s">
        <v>2245</v>
      </c>
      <c r="B37" s="1851" t="s">
        <v>16</v>
      </c>
      <c r="C37" s="1851" t="s">
        <v>2396</v>
      </c>
      <c r="D37" s="1851" t="s">
        <v>2397</v>
      </c>
      <c r="E37" s="1851" t="s">
        <v>2398</v>
      </c>
      <c r="F37" s="1851" t="s">
        <v>2399</v>
      </c>
      <c r="G37" s="1851" t="s">
        <v>22</v>
      </c>
      <c r="H37" s="1851" t="s">
        <v>22</v>
      </c>
      <c r="I37" s="1851" t="s">
        <v>806</v>
      </c>
    </row>
    <row customHeight="1" ht="11.25">
      <c r="A38" s="1851" t="s">
        <v>2245</v>
      </c>
      <c r="B38" s="1851" t="s">
        <v>16</v>
      </c>
      <c r="C38" s="1851" t="s">
        <v>2400</v>
      </c>
      <c r="D38" s="1851" t="s">
        <v>2401</v>
      </c>
      <c r="E38" s="1851" t="s">
        <v>2402</v>
      </c>
      <c r="F38" s="1851" t="s">
        <v>2403</v>
      </c>
      <c r="G38" s="1851" t="s">
        <v>2404</v>
      </c>
      <c r="H38" s="1851" t="s">
        <v>22</v>
      </c>
      <c r="I38" s="1851" t="s">
        <v>806</v>
      </c>
    </row>
    <row customHeight="1" ht="11.25">
      <c r="A39" s="1851" t="s">
        <v>2245</v>
      </c>
      <c r="B39" s="1851" t="s">
        <v>16</v>
      </c>
      <c r="C39" s="1851" t="s">
        <v>2405</v>
      </c>
      <c r="D39" s="1851" t="s">
        <v>2406</v>
      </c>
      <c r="E39" s="1851" t="s">
        <v>2407</v>
      </c>
      <c r="F39" s="1851" t="s">
        <v>2408</v>
      </c>
      <c r="G39" s="1851" t="s">
        <v>2404</v>
      </c>
      <c r="H39" s="1851" t="s">
        <v>22</v>
      </c>
      <c r="I39" s="1851" t="s">
        <v>806</v>
      </c>
    </row>
    <row customHeight="1" ht="11.25">
      <c r="A40" s="1851" t="s">
        <v>2245</v>
      </c>
      <c r="B40" s="1851" t="s">
        <v>16</v>
      </c>
      <c r="C40" s="1851" t="s">
        <v>2409</v>
      </c>
      <c r="D40" s="1851" t="s">
        <v>2410</v>
      </c>
      <c r="E40" s="1851" t="s">
        <v>2411</v>
      </c>
      <c r="F40" s="1851" t="s">
        <v>2412</v>
      </c>
      <c r="G40" s="1851" t="s">
        <v>22</v>
      </c>
      <c r="H40" s="1851" t="s">
        <v>22</v>
      </c>
      <c r="I40" s="1851" t="s">
        <v>806</v>
      </c>
    </row>
    <row customHeight="1" ht="11.25">
      <c r="A41" s="1851" t="s">
        <v>2245</v>
      </c>
      <c r="B41" s="1851" t="s">
        <v>16</v>
      </c>
      <c r="C41" s="1851" t="s">
        <v>2413</v>
      </c>
      <c r="D41" s="1851" t="s">
        <v>2414</v>
      </c>
      <c r="E41" s="1851" t="s">
        <v>2415</v>
      </c>
      <c r="F41" s="1851" t="s">
        <v>2416</v>
      </c>
      <c r="G41" s="1851" t="s">
        <v>2417</v>
      </c>
      <c r="H41" s="1851" t="s">
        <v>22</v>
      </c>
      <c r="I41" s="1851" t="s">
        <v>806</v>
      </c>
    </row>
    <row customHeight="1" ht="11.25">
      <c r="A42" s="1851" t="s">
        <v>2245</v>
      </c>
      <c r="B42" s="1851" t="s">
        <v>16</v>
      </c>
      <c r="C42" s="1851" t="s">
        <v>2418</v>
      </c>
      <c r="D42" s="1851" t="s">
        <v>2419</v>
      </c>
      <c r="E42" s="1851" t="s">
        <v>2420</v>
      </c>
      <c r="F42" s="1851" t="s">
        <v>2421</v>
      </c>
      <c r="G42" s="1851" t="s">
        <v>2422</v>
      </c>
      <c r="H42" s="1851" t="s">
        <v>22</v>
      </c>
      <c r="I42" s="1851" t="s">
        <v>806</v>
      </c>
    </row>
    <row customHeight="1" ht="11.25">
      <c r="A43" s="1851" t="s">
        <v>2245</v>
      </c>
      <c r="B43" s="1851" t="s">
        <v>16</v>
      </c>
      <c r="C43" s="1851" t="s">
        <v>2423</v>
      </c>
      <c r="D43" s="1851" t="s">
        <v>2424</v>
      </c>
      <c r="E43" s="1851" t="s">
        <v>2425</v>
      </c>
      <c r="F43" s="1851" t="s">
        <v>2426</v>
      </c>
      <c r="G43" s="1851" t="s">
        <v>2427</v>
      </c>
      <c r="H43" s="1851" t="s">
        <v>22</v>
      </c>
      <c r="I43" s="1851" t="s">
        <v>806</v>
      </c>
    </row>
    <row customHeight="1" ht="11.25">
      <c r="A44" s="1851" t="s">
        <v>2245</v>
      </c>
      <c r="B44" s="1851" t="s">
        <v>16</v>
      </c>
      <c r="C44" s="1851" t="s">
        <v>2428</v>
      </c>
      <c r="D44" s="1851" t="s">
        <v>2429</v>
      </c>
      <c r="E44" s="1851" t="s">
        <v>2430</v>
      </c>
      <c r="F44" s="1851" t="s">
        <v>2431</v>
      </c>
      <c r="G44" s="1851" t="s">
        <v>2432</v>
      </c>
      <c r="H44" s="1851" t="s">
        <v>22</v>
      </c>
      <c r="I44" s="1851" t="s">
        <v>806</v>
      </c>
    </row>
    <row customHeight="1" ht="11.25">
      <c r="A45" s="1851" t="s">
        <v>2245</v>
      </c>
      <c r="B45" s="1851" t="s">
        <v>16</v>
      </c>
      <c r="C45" s="1851" t="s">
        <v>2433</v>
      </c>
      <c r="D45" s="1851" t="s">
        <v>2434</v>
      </c>
      <c r="E45" s="1851" t="s">
        <v>2435</v>
      </c>
      <c r="F45" s="1851" t="s">
        <v>2309</v>
      </c>
      <c r="G45" s="1851" t="s">
        <v>2436</v>
      </c>
      <c r="H45" s="1851" t="s">
        <v>22</v>
      </c>
      <c r="I45" s="1851" t="s">
        <v>806</v>
      </c>
    </row>
    <row customHeight="1" ht="11.25">
      <c r="A46" s="1851" t="s">
        <v>2245</v>
      </c>
      <c r="B46" s="1851" t="s">
        <v>16</v>
      </c>
      <c r="C46" s="1851" t="s">
        <v>2437</v>
      </c>
      <c r="D46" s="1851" t="s">
        <v>2438</v>
      </c>
      <c r="E46" s="1851" t="s">
        <v>2439</v>
      </c>
      <c r="F46" s="1851" t="s">
        <v>2440</v>
      </c>
      <c r="G46" s="1851" t="s">
        <v>2441</v>
      </c>
      <c r="H46" s="1851" t="s">
        <v>22</v>
      </c>
      <c r="I46" s="1851" t="s">
        <v>806</v>
      </c>
    </row>
    <row customHeight="1" ht="11.25">
      <c r="A47" s="1851" t="s">
        <v>2245</v>
      </c>
      <c r="B47" s="1851" t="s">
        <v>16</v>
      </c>
      <c r="C47" s="1851" t="s">
        <v>2442</v>
      </c>
      <c r="D47" s="1851" t="s">
        <v>2443</v>
      </c>
      <c r="E47" s="1851" t="s">
        <v>2444</v>
      </c>
      <c r="F47" s="1851" t="s">
        <v>2295</v>
      </c>
      <c r="G47" s="1851" t="s">
        <v>22</v>
      </c>
      <c r="H47" s="1851" t="s">
        <v>22</v>
      </c>
      <c r="I47" s="1851" t="s">
        <v>806</v>
      </c>
    </row>
    <row customHeight="1" ht="11.25">
      <c r="A48" s="1851" t="s">
        <v>2245</v>
      </c>
      <c r="B48" s="1851" t="s">
        <v>16</v>
      </c>
      <c r="C48" s="1851" t="s">
        <v>2445</v>
      </c>
      <c r="D48" s="1851" t="s">
        <v>2446</v>
      </c>
      <c r="E48" s="1851" t="s">
        <v>2447</v>
      </c>
      <c r="F48" s="1851" t="s">
        <v>2262</v>
      </c>
      <c r="G48" s="1851" t="s">
        <v>2448</v>
      </c>
      <c r="H48" s="1851" t="s">
        <v>22</v>
      </c>
      <c r="I48" s="1851" t="s">
        <v>806</v>
      </c>
    </row>
    <row customHeight="1" ht="11.25">
      <c r="A49" s="1851" t="s">
        <v>2245</v>
      </c>
      <c r="B49" s="1851" t="s">
        <v>16</v>
      </c>
      <c r="C49" s="1851" t="s">
        <v>2449</v>
      </c>
      <c r="D49" s="1851" t="s">
        <v>2450</v>
      </c>
      <c r="E49" s="1851" t="s">
        <v>2451</v>
      </c>
      <c r="F49" s="1851" t="s">
        <v>2452</v>
      </c>
      <c r="G49" s="1851" t="s">
        <v>2453</v>
      </c>
      <c r="H49" s="1851" t="s">
        <v>22</v>
      </c>
      <c r="I49" s="1851" t="s">
        <v>806</v>
      </c>
    </row>
    <row customHeight="1" ht="11.25">
      <c r="A50" s="1851" t="s">
        <v>2245</v>
      </c>
      <c r="B50" s="1851" t="s">
        <v>16</v>
      </c>
      <c r="C50" s="1851" t="s">
        <v>2454</v>
      </c>
      <c r="D50" s="1851" t="s">
        <v>2455</v>
      </c>
      <c r="E50" s="1851" t="s">
        <v>2456</v>
      </c>
      <c r="F50" s="1851" t="s">
        <v>2457</v>
      </c>
      <c r="G50" s="1851" t="s">
        <v>2458</v>
      </c>
      <c r="H50" s="1851" t="s">
        <v>22</v>
      </c>
      <c r="I50" s="1851" t="s">
        <v>806</v>
      </c>
    </row>
    <row customHeight="1" ht="11.25">
      <c r="A51" s="1851" t="s">
        <v>2245</v>
      </c>
      <c r="B51" s="1851" t="s">
        <v>16</v>
      </c>
      <c r="C51" s="1851" t="s">
        <v>2459</v>
      </c>
      <c r="D51" s="1851" t="s">
        <v>2460</v>
      </c>
      <c r="E51" s="1851" t="s">
        <v>2461</v>
      </c>
      <c r="F51" s="1851" t="s">
        <v>2462</v>
      </c>
      <c r="G51" s="1851" t="s">
        <v>2463</v>
      </c>
      <c r="H51" s="1851" t="s">
        <v>22</v>
      </c>
      <c r="I51" s="1851" t="s">
        <v>806</v>
      </c>
    </row>
    <row customHeight="1" ht="11.25">
      <c r="A52" s="1851" t="s">
        <v>2245</v>
      </c>
      <c r="B52" s="1851" t="s">
        <v>16</v>
      </c>
      <c r="C52" s="1851" t="s">
        <v>2464</v>
      </c>
      <c r="D52" s="1851" t="s">
        <v>2465</v>
      </c>
      <c r="E52" s="1851" t="s">
        <v>2466</v>
      </c>
      <c r="F52" s="1851" t="s">
        <v>573</v>
      </c>
      <c r="G52" s="1851" t="s">
        <v>22</v>
      </c>
      <c r="H52" s="1851" t="s">
        <v>22</v>
      </c>
      <c r="I52" s="1851" t="s">
        <v>806</v>
      </c>
    </row>
    <row customHeight="1" ht="11.25">
      <c r="A53" s="1851" t="s">
        <v>2245</v>
      </c>
      <c r="B53" s="1851" t="s">
        <v>16</v>
      </c>
      <c r="C53" s="1851" t="s">
        <v>2467</v>
      </c>
      <c r="D53" s="1851" t="s">
        <v>2468</v>
      </c>
      <c r="E53" s="1851" t="s">
        <v>2469</v>
      </c>
      <c r="F53" s="1851" t="s">
        <v>573</v>
      </c>
      <c r="G53" s="1851" t="s">
        <v>22</v>
      </c>
      <c r="H53" s="1851" t="s">
        <v>22</v>
      </c>
      <c r="I53" s="1851" t="s">
        <v>806</v>
      </c>
    </row>
    <row customHeight="1" ht="11.25">
      <c r="A54" s="1851" t="s">
        <v>2245</v>
      </c>
      <c r="B54" s="1851" t="s">
        <v>16</v>
      </c>
      <c r="C54" s="1851" t="s">
        <v>2470</v>
      </c>
      <c r="D54" s="1851" t="s">
        <v>2471</v>
      </c>
      <c r="E54" s="1851" t="s">
        <v>2472</v>
      </c>
      <c r="F54" s="1851" t="s">
        <v>2389</v>
      </c>
      <c r="G54" s="1851" t="s">
        <v>22</v>
      </c>
      <c r="H54" s="1851" t="s">
        <v>22</v>
      </c>
      <c r="I54" s="1851" t="s">
        <v>806</v>
      </c>
    </row>
    <row customHeight="1" ht="11.25">
      <c r="A55" s="1851" t="s">
        <v>2245</v>
      </c>
      <c r="B55" s="1851" t="s">
        <v>16</v>
      </c>
      <c r="C55" s="1851" t="s">
        <v>22</v>
      </c>
      <c r="D55" s="1851" t="s">
        <v>2473</v>
      </c>
      <c r="E55" s="1851" t="s">
        <v>2474</v>
      </c>
      <c r="F55" s="1851" t="s">
        <v>2258</v>
      </c>
      <c r="G55" s="1851" t="s">
        <v>22</v>
      </c>
      <c r="H55" s="1851" t="s">
        <v>22</v>
      </c>
      <c r="I55" s="1851" t="s">
        <v>806</v>
      </c>
    </row>
    <row customHeight="1" ht="11.25">
      <c r="A56" s="1851" t="s">
        <v>2245</v>
      </c>
      <c r="B56" s="1851" t="s">
        <v>16</v>
      </c>
      <c r="C56" s="1851" t="s">
        <v>2475</v>
      </c>
      <c r="D56" s="1851" t="s">
        <v>2476</v>
      </c>
      <c r="E56" s="1851" t="s">
        <v>2477</v>
      </c>
      <c r="F56" s="1851" t="s">
        <v>2478</v>
      </c>
      <c r="G56" s="1851" t="s">
        <v>2479</v>
      </c>
      <c r="H56" s="1851" t="s">
        <v>22</v>
      </c>
      <c r="I56" s="1851" t="s">
        <v>806</v>
      </c>
    </row>
    <row customHeight="1" ht="11.25">
      <c r="A57" s="1851" t="s">
        <v>2245</v>
      </c>
      <c r="B57" s="1851" t="s">
        <v>16</v>
      </c>
      <c r="C57" s="1851" t="s">
        <v>2480</v>
      </c>
      <c r="D57" s="1851" t="s">
        <v>2481</v>
      </c>
      <c r="E57" s="1851" t="s">
        <v>2482</v>
      </c>
      <c r="F57" s="1851" t="s">
        <v>2483</v>
      </c>
      <c r="G57" s="1851" t="s">
        <v>2484</v>
      </c>
      <c r="H57" s="1851" t="s">
        <v>22</v>
      </c>
      <c r="I57" s="1851" t="s">
        <v>806</v>
      </c>
    </row>
    <row customHeight="1" ht="11.25">
      <c r="A58" s="1851" t="s">
        <v>2245</v>
      </c>
      <c r="B58" s="1851" t="s">
        <v>16</v>
      </c>
      <c r="C58" s="1851" t="s">
        <v>2485</v>
      </c>
      <c r="D58" s="1851" t="s">
        <v>2486</v>
      </c>
      <c r="E58" s="1851" t="s">
        <v>2487</v>
      </c>
      <c r="F58" s="1851" t="s">
        <v>2483</v>
      </c>
      <c r="G58" s="1851" t="s">
        <v>2488</v>
      </c>
      <c r="H58" s="1851" t="s">
        <v>22</v>
      </c>
      <c r="I58" s="1851" t="s">
        <v>806</v>
      </c>
    </row>
    <row customHeight="1" ht="11.25">
      <c r="A59" s="1851" t="s">
        <v>2245</v>
      </c>
      <c r="B59" s="1851" t="s">
        <v>16</v>
      </c>
      <c r="C59" s="1851" t="s">
        <v>2489</v>
      </c>
      <c r="D59" s="1851" t="s">
        <v>2490</v>
      </c>
      <c r="E59" s="1851" t="s">
        <v>2491</v>
      </c>
      <c r="F59" s="1851" t="s">
        <v>2492</v>
      </c>
      <c r="G59" s="1851" t="s">
        <v>22</v>
      </c>
      <c r="H59" s="1851" t="s">
        <v>22</v>
      </c>
      <c r="I59" s="1851" t="s">
        <v>806</v>
      </c>
    </row>
    <row customHeight="1" ht="11.25">
      <c r="A60" s="1851" t="s">
        <v>2245</v>
      </c>
      <c r="B60" s="1851" t="s">
        <v>16</v>
      </c>
      <c r="C60" s="1851" t="s">
        <v>2493</v>
      </c>
      <c r="D60" s="1851" t="s">
        <v>2494</v>
      </c>
      <c r="E60" s="1851" t="s">
        <v>2495</v>
      </c>
      <c r="F60" s="1851" t="s">
        <v>2492</v>
      </c>
      <c r="G60" s="1851" t="s">
        <v>2496</v>
      </c>
      <c r="H60" s="1851" t="s">
        <v>22</v>
      </c>
      <c r="I60" s="1851" t="s">
        <v>806</v>
      </c>
    </row>
    <row customHeight="1" ht="11.25">
      <c r="A61" s="1851" t="s">
        <v>2245</v>
      </c>
      <c r="B61" s="1851" t="s">
        <v>16</v>
      </c>
      <c r="C61" s="1851" t="s">
        <v>2497</v>
      </c>
      <c r="D61" s="1851" t="s">
        <v>2498</v>
      </c>
      <c r="E61" s="1851" t="s">
        <v>2499</v>
      </c>
      <c r="F61" s="1851" t="s">
        <v>2492</v>
      </c>
      <c r="G61" s="1851" t="s">
        <v>2500</v>
      </c>
      <c r="H61" s="1851" t="s">
        <v>22</v>
      </c>
      <c r="I61" s="1851" t="s">
        <v>806</v>
      </c>
    </row>
    <row customHeight="1" ht="11.25">
      <c r="A62" s="1851" t="s">
        <v>2245</v>
      </c>
      <c r="B62" s="1851" t="s">
        <v>16</v>
      </c>
      <c r="C62" s="1851" t="s">
        <v>2501</v>
      </c>
      <c r="D62" s="1851" t="s">
        <v>2502</v>
      </c>
      <c r="E62" s="1851" t="s">
        <v>2503</v>
      </c>
      <c r="F62" s="1851" t="s">
        <v>2504</v>
      </c>
      <c r="G62" s="1851" t="s">
        <v>2505</v>
      </c>
      <c r="H62" s="1851" t="s">
        <v>22</v>
      </c>
      <c r="I62" s="1851" t="s">
        <v>806</v>
      </c>
    </row>
    <row customHeight="1" ht="11.25">
      <c r="A63" s="1851" t="s">
        <v>2245</v>
      </c>
      <c r="B63" s="1851" t="s">
        <v>16</v>
      </c>
      <c r="C63" s="1851" t="s">
        <v>2506</v>
      </c>
      <c r="D63" s="1851" t="s">
        <v>2507</v>
      </c>
      <c r="E63" s="1851" t="s">
        <v>2508</v>
      </c>
      <c r="F63" s="1851" t="s">
        <v>2504</v>
      </c>
      <c r="G63" s="1851" t="s">
        <v>2509</v>
      </c>
      <c r="H63" s="1851" t="s">
        <v>22</v>
      </c>
      <c r="I63" s="1851" t="s">
        <v>806</v>
      </c>
    </row>
    <row customHeight="1" ht="11.25">
      <c r="A64" s="1851" t="s">
        <v>2245</v>
      </c>
      <c r="B64" s="1851" t="s">
        <v>16</v>
      </c>
      <c r="C64" s="1851" t="s">
        <v>2510</v>
      </c>
      <c r="D64" s="1851" t="s">
        <v>2511</v>
      </c>
      <c r="E64" s="1851" t="s">
        <v>2512</v>
      </c>
      <c r="F64" s="1851" t="s">
        <v>2504</v>
      </c>
      <c r="G64" s="1851" t="s">
        <v>2513</v>
      </c>
      <c r="H64" s="1851" t="s">
        <v>22</v>
      </c>
      <c r="I64" s="1851" t="s">
        <v>806</v>
      </c>
    </row>
    <row customHeight="1" ht="11.25">
      <c r="A65" s="1851" t="s">
        <v>2245</v>
      </c>
      <c r="B65" s="1851" t="s">
        <v>16</v>
      </c>
      <c r="C65" s="1851" t="s">
        <v>2514</v>
      </c>
      <c r="D65" s="1851" t="s">
        <v>2515</v>
      </c>
      <c r="E65" s="1851" t="s">
        <v>2516</v>
      </c>
      <c r="F65" s="1851" t="s">
        <v>2504</v>
      </c>
      <c r="G65" s="1851" t="s">
        <v>2517</v>
      </c>
      <c r="H65" s="1851" t="s">
        <v>22</v>
      </c>
      <c r="I65" s="1851" t="s">
        <v>806</v>
      </c>
    </row>
    <row customHeight="1" ht="11.25">
      <c r="A66" s="1851" t="s">
        <v>2245</v>
      </c>
      <c r="B66" s="1851" t="s">
        <v>16</v>
      </c>
      <c r="C66" s="1851" t="s">
        <v>2518</v>
      </c>
      <c r="D66" s="1851" t="s">
        <v>2519</v>
      </c>
      <c r="E66" s="1851" t="s">
        <v>2520</v>
      </c>
      <c r="F66" s="1851" t="s">
        <v>2504</v>
      </c>
      <c r="G66" s="1851" t="s">
        <v>2488</v>
      </c>
      <c r="H66" s="1851" t="s">
        <v>22</v>
      </c>
      <c r="I66" s="1851" t="s">
        <v>806</v>
      </c>
    </row>
    <row customHeight="1" ht="11.25">
      <c r="A67" s="1851" t="s">
        <v>2245</v>
      </c>
      <c r="B67" s="1851" t="s">
        <v>16</v>
      </c>
      <c r="C67" s="1851" t="s">
        <v>2521</v>
      </c>
      <c r="D67" s="1851" t="s">
        <v>2522</v>
      </c>
      <c r="E67" s="1851" t="s">
        <v>2523</v>
      </c>
      <c r="F67" s="1851" t="s">
        <v>2504</v>
      </c>
      <c r="G67" s="1851" t="s">
        <v>22</v>
      </c>
      <c r="H67" s="1851" t="s">
        <v>22</v>
      </c>
      <c r="I67" s="1851" t="s">
        <v>806</v>
      </c>
    </row>
    <row customHeight="1" ht="11.25">
      <c r="A68" s="1851" t="s">
        <v>2245</v>
      </c>
      <c r="B68" s="1851" t="s">
        <v>16</v>
      </c>
      <c r="C68" s="1851" t="s">
        <v>2524</v>
      </c>
      <c r="D68" s="1851" t="s">
        <v>2525</v>
      </c>
      <c r="E68" s="1851" t="s">
        <v>2526</v>
      </c>
      <c r="F68" s="1851" t="s">
        <v>2504</v>
      </c>
      <c r="G68" s="1851" t="s">
        <v>2527</v>
      </c>
      <c r="H68" s="1851" t="s">
        <v>22</v>
      </c>
      <c r="I68" s="1851" t="s">
        <v>806</v>
      </c>
    </row>
    <row customHeight="1" ht="11.25">
      <c r="A69" s="1851" t="s">
        <v>2245</v>
      </c>
      <c r="B69" s="1851" t="s">
        <v>16</v>
      </c>
      <c r="C69" s="1851" t="s">
        <v>2528</v>
      </c>
      <c r="D69" s="1851" t="s">
        <v>2529</v>
      </c>
      <c r="E69" s="1851" t="s">
        <v>2530</v>
      </c>
      <c r="F69" s="1851" t="s">
        <v>2531</v>
      </c>
      <c r="G69" s="1851" t="s">
        <v>2532</v>
      </c>
      <c r="H69" s="1851" t="s">
        <v>22</v>
      </c>
      <c r="I69" s="1851" t="s">
        <v>806</v>
      </c>
    </row>
    <row customHeight="1" ht="11.25">
      <c r="A70" s="1851" t="s">
        <v>2245</v>
      </c>
      <c r="B70" s="1851" t="s">
        <v>16</v>
      </c>
      <c r="C70" s="1851" t="s">
        <v>2533</v>
      </c>
      <c r="D70" s="1851" t="s">
        <v>2534</v>
      </c>
      <c r="E70" s="1851" t="s">
        <v>2535</v>
      </c>
      <c r="F70" s="1851" t="s">
        <v>2536</v>
      </c>
      <c r="G70" s="1851" t="s">
        <v>22</v>
      </c>
      <c r="H70" s="1851" t="s">
        <v>22</v>
      </c>
      <c r="I70" s="1851" t="s">
        <v>806</v>
      </c>
    </row>
    <row customHeight="1" ht="11.25">
      <c r="A71" s="1851" t="s">
        <v>2245</v>
      </c>
      <c r="B71" s="1851" t="s">
        <v>16</v>
      </c>
      <c r="C71" s="1851" t="s">
        <v>2537</v>
      </c>
      <c r="D71" s="1851" t="s">
        <v>2538</v>
      </c>
      <c r="E71" s="1851" t="s">
        <v>2539</v>
      </c>
      <c r="F71" s="1851" t="s">
        <v>2540</v>
      </c>
      <c r="G71" s="1851" t="s">
        <v>2541</v>
      </c>
      <c r="H71" s="1851" t="s">
        <v>22</v>
      </c>
      <c r="I71" s="1851" t="s">
        <v>806</v>
      </c>
    </row>
    <row customHeight="1" ht="11.25">
      <c r="A72" s="1851" t="s">
        <v>2245</v>
      </c>
      <c r="B72" s="1851" t="s">
        <v>16</v>
      </c>
      <c r="C72" s="1851" t="s">
        <v>2542</v>
      </c>
      <c r="D72" s="1851" t="s">
        <v>2543</v>
      </c>
      <c r="E72" s="1851" t="s">
        <v>2544</v>
      </c>
      <c r="F72" s="1851" t="s">
        <v>2389</v>
      </c>
      <c r="G72" s="1851" t="s">
        <v>2545</v>
      </c>
      <c r="H72" s="1851" t="s">
        <v>22</v>
      </c>
      <c r="I72" s="1851" t="s">
        <v>806</v>
      </c>
    </row>
    <row customHeight="1" ht="11.25">
      <c r="A73" s="1851" t="s">
        <v>2245</v>
      </c>
      <c r="B73" s="1851" t="s">
        <v>16</v>
      </c>
      <c r="C73" s="1851" t="s">
        <v>2546</v>
      </c>
      <c r="D73" s="1851" t="s">
        <v>2547</v>
      </c>
      <c r="E73" s="1851" t="s">
        <v>2548</v>
      </c>
      <c r="F73" s="1851" t="s">
        <v>2366</v>
      </c>
      <c r="G73" s="1851" t="s">
        <v>2549</v>
      </c>
      <c r="H73" s="1851" t="s">
        <v>22</v>
      </c>
      <c r="I73" s="1851" t="s">
        <v>806</v>
      </c>
    </row>
    <row customHeight="1" ht="11.25">
      <c r="A74" s="1851" t="s">
        <v>2245</v>
      </c>
      <c r="B74" s="1851" t="s">
        <v>16</v>
      </c>
      <c r="C74" s="1851" t="s">
        <v>2550</v>
      </c>
      <c r="D74" s="1851" t="s">
        <v>2551</v>
      </c>
      <c r="E74" s="1851" t="s">
        <v>2552</v>
      </c>
      <c r="F74" s="1851" t="s">
        <v>2258</v>
      </c>
      <c r="G74" s="1851" t="s">
        <v>22</v>
      </c>
      <c r="H74" s="1851" t="s">
        <v>22</v>
      </c>
      <c r="I74" s="1851" t="s">
        <v>806</v>
      </c>
    </row>
    <row customHeight="1" ht="11.25">
      <c r="A75" s="1851" t="s">
        <v>2245</v>
      </c>
      <c r="B75" s="1851" t="s">
        <v>16</v>
      </c>
      <c r="C75" s="1851" t="s">
        <v>2553</v>
      </c>
      <c r="D75" s="1851" t="s">
        <v>2554</v>
      </c>
      <c r="E75" s="1851" t="s">
        <v>2555</v>
      </c>
      <c r="F75" s="1851" t="s">
        <v>2389</v>
      </c>
      <c r="G75" s="1851" t="s">
        <v>2556</v>
      </c>
      <c r="H75" s="1851" t="s">
        <v>22</v>
      </c>
      <c r="I75" s="1851" t="s">
        <v>806</v>
      </c>
    </row>
    <row customHeight="1" ht="11.25">
      <c r="A76" s="1851" t="s">
        <v>2245</v>
      </c>
      <c r="B76" s="1851" t="s">
        <v>16</v>
      </c>
      <c r="C76" s="1851" t="s">
        <v>2557</v>
      </c>
      <c r="D76" s="1851" t="s">
        <v>2558</v>
      </c>
      <c r="E76" s="1851" t="s">
        <v>2559</v>
      </c>
      <c r="F76" s="1851" t="s">
        <v>2371</v>
      </c>
      <c r="G76" s="1851" t="s">
        <v>2560</v>
      </c>
      <c r="H76" s="1851" t="s">
        <v>22</v>
      </c>
      <c r="I76" s="1851" t="s">
        <v>806</v>
      </c>
    </row>
    <row customHeight="1" ht="11.25">
      <c r="A77" s="1851" t="s">
        <v>2245</v>
      </c>
      <c r="B77" s="1851" t="s">
        <v>16</v>
      </c>
      <c r="C77" s="1851" t="s">
        <v>2561</v>
      </c>
      <c r="D77" s="1851" t="s">
        <v>2562</v>
      </c>
      <c r="E77" s="1851" t="s">
        <v>2563</v>
      </c>
      <c r="F77" s="1851" t="s">
        <v>2346</v>
      </c>
      <c r="G77" s="1851" t="s">
        <v>2564</v>
      </c>
      <c r="H77" s="1851" t="s">
        <v>22</v>
      </c>
      <c r="I77" s="1851" t="s">
        <v>806</v>
      </c>
    </row>
    <row customHeight="1" ht="11.25">
      <c r="A78" s="1851" t="s">
        <v>2245</v>
      </c>
      <c r="B78" s="1851" t="s">
        <v>16</v>
      </c>
      <c r="C78" s="1851" t="s">
        <v>2565</v>
      </c>
      <c r="D78" s="1851" t="s">
        <v>2566</v>
      </c>
      <c r="E78" s="1851" t="s">
        <v>2567</v>
      </c>
      <c r="F78" s="1851" t="s">
        <v>2483</v>
      </c>
      <c r="G78" s="1851" t="s">
        <v>22</v>
      </c>
      <c r="H78" s="1851" t="s">
        <v>22</v>
      </c>
      <c r="I78" s="1851" t="s">
        <v>806</v>
      </c>
    </row>
    <row customHeight="1" ht="11.25">
      <c r="A79" s="1851" t="s">
        <v>2245</v>
      </c>
      <c r="B79" s="1851" t="s">
        <v>16</v>
      </c>
      <c r="C79" s="1851" t="s">
        <v>2568</v>
      </c>
      <c r="D79" s="1851" t="s">
        <v>2569</v>
      </c>
      <c r="E79" s="1851" t="s">
        <v>2570</v>
      </c>
      <c r="F79" s="1851" t="s">
        <v>2366</v>
      </c>
      <c r="G79" s="1851" t="s">
        <v>2571</v>
      </c>
      <c r="H79" s="1851" t="s">
        <v>22</v>
      </c>
      <c r="I79" s="1851" t="s">
        <v>806</v>
      </c>
    </row>
    <row customHeight="1" ht="11.25">
      <c r="A80" s="1851" t="s">
        <v>2245</v>
      </c>
      <c r="B80" s="1851" t="s">
        <v>16</v>
      </c>
      <c r="C80" s="1851" t="s">
        <v>2572</v>
      </c>
      <c r="D80" s="1851" t="s">
        <v>2573</v>
      </c>
      <c r="E80" s="1851" t="s">
        <v>2574</v>
      </c>
      <c r="F80" s="1851" t="s">
        <v>2575</v>
      </c>
      <c r="G80" s="1851" t="s">
        <v>2576</v>
      </c>
      <c r="H80" s="1851" t="s">
        <v>22</v>
      </c>
      <c r="I80" s="1851" t="s">
        <v>806</v>
      </c>
    </row>
    <row customHeight="1" ht="11.25">
      <c r="A81" s="1851" t="s">
        <v>2245</v>
      </c>
      <c r="B81" s="1851" t="s">
        <v>16</v>
      </c>
      <c r="C81" s="1851" t="s">
        <v>2577</v>
      </c>
      <c r="D81" s="1851" t="s">
        <v>2578</v>
      </c>
      <c r="E81" s="1851" t="s">
        <v>2579</v>
      </c>
      <c r="F81" s="1851" t="s">
        <v>2371</v>
      </c>
      <c r="G81" s="1851" t="s">
        <v>2580</v>
      </c>
      <c r="H81" s="1851" t="s">
        <v>22</v>
      </c>
      <c r="I81" s="1851" t="s">
        <v>806</v>
      </c>
    </row>
    <row customHeight="1" ht="11.25">
      <c r="A82" s="1851" t="s">
        <v>2245</v>
      </c>
      <c r="B82" s="1851" t="s">
        <v>16</v>
      </c>
      <c r="C82" s="1851" t="s">
        <v>2581</v>
      </c>
      <c r="D82" s="1851" t="s">
        <v>2582</v>
      </c>
      <c r="E82" s="1851" t="s">
        <v>2563</v>
      </c>
      <c r="F82" s="1851" t="s">
        <v>2452</v>
      </c>
      <c r="G82" s="1851" t="s">
        <v>22</v>
      </c>
      <c r="H82" s="1851" t="s">
        <v>22</v>
      </c>
      <c r="I82" s="1851" t="s">
        <v>806</v>
      </c>
    </row>
    <row customHeight="1" ht="11.25">
      <c r="A83" s="1851" t="s">
        <v>2245</v>
      </c>
      <c r="B83" s="1851" t="s">
        <v>16</v>
      </c>
      <c r="C83" s="1851" t="s">
        <v>2583</v>
      </c>
      <c r="D83" s="1851" t="s">
        <v>2584</v>
      </c>
      <c r="E83" s="1851" t="s">
        <v>2585</v>
      </c>
      <c r="F83" s="1851" t="s">
        <v>2279</v>
      </c>
      <c r="G83" s="1851" t="s">
        <v>22</v>
      </c>
      <c r="H83" s="1851" t="s">
        <v>22</v>
      </c>
      <c r="I83" s="1851" t="s">
        <v>806</v>
      </c>
    </row>
    <row customHeight="1" ht="11.25">
      <c r="A84" s="1851" t="s">
        <v>2245</v>
      </c>
      <c r="B84" s="1851" t="s">
        <v>16</v>
      </c>
      <c r="C84" s="1851" t="s">
        <v>2586</v>
      </c>
      <c r="D84" s="1851" t="s">
        <v>2587</v>
      </c>
      <c r="E84" s="1851" t="s">
        <v>2588</v>
      </c>
      <c r="F84" s="1851" t="s">
        <v>2258</v>
      </c>
      <c r="G84" s="1851" t="s">
        <v>22</v>
      </c>
      <c r="H84" s="1851" t="s">
        <v>22</v>
      </c>
      <c r="I84" s="1851" t="s">
        <v>806</v>
      </c>
    </row>
    <row customHeight="1" ht="11.25">
      <c r="A85" s="1851" t="s">
        <v>2245</v>
      </c>
      <c r="B85" s="1851" t="s">
        <v>16</v>
      </c>
      <c r="C85" s="1851" t="s">
        <v>2589</v>
      </c>
      <c r="D85" s="1851" t="s">
        <v>2590</v>
      </c>
      <c r="E85" s="1851" t="s">
        <v>2591</v>
      </c>
      <c r="F85" s="1851" t="s">
        <v>2371</v>
      </c>
      <c r="G85" s="1851" t="s">
        <v>2592</v>
      </c>
      <c r="H85" s="1851" t="s">
        <v>22</v>
      </c>
      <c r="I85" s="1851" t="s">
        <v>806</v>
      </c>
    </row>
    <row customHeight="1" ht="11.25">
      <c r="A86" s="1851" t="s">
        <v>2245</v>
      </c>
      <c r="B86" s="1851" t="s">
        <v>16</v>
      </c>
      <c r="C86" s="1851" t="s">
        <v>2593</v>
      </c>
      <c r="D86" s="1851" t="s">
        <v>2594</v>
      </c>
      <c r="E86" s="1851" t="s">
        <v>2595</v>
      </c>
      <c r="F86" s="1851" t="s">
        <v>2366</v>
      </c>
      <c r="G86" s="1851" t="s">
        <v>22</v>
      </c>
      <c r="H86" s="1851" t="s">
        <v>22</v>
      </c>
      <c r="I86" s="1851" t="s">
        <v>806</v>
      </c>
    </row>
    <row customHeight="1" ht="11.25">
      <c r="A87" s="1851" t="s">
        <v>2245</v>
      </c>
      <c r="B87" s="1851" t="s">
        <v>16</v>
      </c>
      <c r="C87" s="1851" t="s">
        <v>2596</v>
      </c>
      <c r="D87" s="1851" t="s">
        <v>2597</v>
      </c>
      <c r="E87" s="1851" t="s">
        <v>2598</v>
      </c>
      <c r="F87" s="1851" t="s">
        <v>2253</v>
      </c>
      <c r="G87" s="1851" t="s">
        <v>2599</v>
      </c>
      <c r="H87" s="1851" t="s">
        <v>22</v>
      </c>
      <c r="I87" s="1851" t="s">
        <v>806</v>
      </c>
    </row>
    <row customHeight="1" ht="11.25">
      <c r="A88" s="1851" t="s">
        <v>2245</v>
      </c>
      <c r="B88" s="1851" t="s">
        <v>16</v>
      </c>
      <c r="C88" s="1851" t="s">
        <v>2600</v>
      </c>
      <c r="D88" s="1851" t="s">
        <v>2601</v>
      </c>
      <c r="E88" s="1851" t="s">
        <v>2602</v>
      </c>
      <c r="F88" s="1851" t="s">
        <v>2359</v>
      </c>
      <c r="G88" s="1851" t="s">
        <v>2603</v>
      </c>
      <c r="H88" s="1851" t="s">
        <v>22</v>
      </c>
      <c r="I88" s="1851" t="s">
        <v>806</v>
      </c>
    </row>
    <row customHeight="1" ht="11.25">
      <c r="A89" s="1851" t="s">
        <v>2245</v>
      </c>
      <c r="B89" s="1851" t="s">
        <v>16</v>
      </c>
      <c r="C89" s="1851" t="s">
        <v>2604</v>
      </c>
      <c r="D89" s="1851" t="s">
        <v>2605</v>
      </c>
      <c r="E89" s="1851" t="s">
        <v>2606</v>
      </c>
      <c r="F89" s="1851" t="s">
        <v>2366</v>
      </c>
      <c r="G89" s="1851" t="s">
        <v>2607</v>
      </c>
      <c r="H89" s="1851" t="s">
        <v>22</v>
      </c>
      <c r="I89" s="1851" t="s">
        <v>806</v>
      </c>
    </row>
    <row customHeight="1" ht="11.25">
      <c r="A90" s="1851" t="s">
        <v>2245</v>
      </c>
      <c r="B90" s="1851" t="s">
        <v>16</v>
      </c>
      <c r="C90" s="1851" t="s">
        <v>2608</v>
      </c>
      <c r="D90" s="1851" t="s">
        <v>2609</v>
      </c>
      <c r="E90" s="1851" t="s">
        <v>2610</v>
      </c>
      <c r="F90" s="1851" t="s">
        <v>2492</v>
      </c>
      <c r="G90" s="1851" t="s">
        <v>2611</v>
      </c>
      <c r="H90" s="1851" t="s">
        <v>22</v>
      </c>
      <c r="I90" s="1851" t="s">
        <v>806</v>
      </c>
    </row>
    <row customHeight="1" ht="11.25">
      <c r="A91" s="1851" t="s">
        <v>2245</v>
      </c>
      <c r="B91" s="1851" t="s">
        <v>16</v>
      </c>
      <c r="C91" s="1851" t="s">
        <v>2612</v>
      </c>
      <c r="D91" s="1851" t="s">
        <v>2613</v>
      </c>
      <c r="E91" s="1851" t="s">
        <v>2614</v>
      </c>
      <c r="F91" s="1851" t="s">
        <v>2271</v>
      </c>
      <c r="G91" s="1851" t="s">
        <v>22</v>
      </c>
      <c r="H91" s="1851" t="s">
        <v>22</v>
      </c>
      <c r="I91" s="1851" t="s">
        <v>806</v>
      </c>
    </row>
    <row customHeight="1" ht="11.25">
      <c r="A92" s="1851" t="s">
        <v>2245</v>
      </c>
      <c r="B92" s="1851" t="s">
        <v>16</v>
      </c>
      <c r="C92" s="1851" t="s">
        <v>2615</v>
      </c>
      <c r="D92" s="1851" t="s">
        <v>2616</v>
      </c>
      <c r="E92" s="1851" t="s">
        <v>2617</v>
      </c>
      <c r="F92" s="1851" t="s">
        <v>2258</v>
      </c>
      <c r="G92" s="1851" t="s">
        <v>2618</v>
      </c>
      <c r="H92" s="1851" t="s">
        <v>22</v>
      </c>
      <c r="I92" s="1851" t="s">
        <v>806</v>
      </c>
    </row>
    <row customHeight="1" ht="11.25">
      <c r="A93" s="1851" t="s">
        <v>2245</v>
      </c>
      <c r="B93" s="1851" t="s">
        <v>16</v>
      </c>
      <c r="C93" s="1851" t="s">
        <v>2619</v>
      </c>
      <c r="D93" s="1851" t="s">
        <v>2620</v>
      </c>
      <c r="E93" s="1851" t="s">
        <v>2621</v>
      </c>
      <c r="F93" s="1851" t="s">
        <v>2266</v>
      </c>
      <c r="G93" s="1851" t="s">
        <v>2622</v>
      </c>
      <c r="H93" s="1851" t="s">
        <v>22</v>
      </c>
      <c r="I93" s="1851" t="s">
        <v>806</v>
      </c>
    </row>
    <row customHeight="1" ht="11.25">
      <c r="A94" s="1851" t="s">
        <v>2245</v>
      </c>
      <c r="B94" s="1851" t="s">
        <v>16</v>
      </c>
      <c r="C94" s="1851" t="s">
        <v>2623</v>
      </c>
      <c r="D94" s="1851" t="s">
        <v>2624</v>
      </c>
      <c r="E94" s="1851" t="s">
        <v>2625</v>
      </c>
      <c r="F94" s="1851" t="s">
        <v>2266</v>
      </c>
      <c r="G94" s="1851" t="s">
        <v>22</v>
      </c>
      <c r="H94" s="1851" t="s">
        <v>22</v>
      </c>
      <c r="I94" s="1851" t="s">
        <v>806</v>
      </c>
    </row>
    <row customHeight="1" ht="11.25">
      <c r="A95" s="1851" t="s">
        <v>2245</v>
      </c>
      <c r="B95" s="1851" t="s">
        <v>16</v>
      </c>
      <c r="C95" s="1851" t="s">
        <v>2626</v>
      </c>
      <c r="D95" s="1851" t="s">
        <v>2627</v>
      </c>
      <c r="E95" s="1851" t="s">
        <v>2628</v>
      </c>
      <c r="F95" s="1851" t="s">
        <v>2366</v>
      </c>
      <c r="G95" s="1851" t="s">
        <v>2629</v>
      </c>
      <c r="H95" s="1851" t="s">
        <v>22</v>
      </c>
      <c r="I95" s="1851" t="s">
        <v>806</v>
      </c>
    </row>
    <row customHeight="1" ht="11.25">
      <c r="A96" s="1851" t="s">
        <v>2245</v>
      </c>
      <c r="B96" s="1851" t="s">
        <v>16</v>
      </c>
      <c r="C96" s="1851" t="s">
        <v>2630</v>
      </c>
      <c r="D96" s="1851" t="s">
        <v>2631</v>
      </c>
      <c r="E96" s="1851" t="s">
        <v>2632</v>
      </c>
      <c r="F96" s="1851" t="s">
        <v>2359</v>
      </c>
      <c r="G96" s="1851" t="s">
        <v>2633</v>
      </c>
      <c r="H96" s="1851" t="s">
        <v>22</v>
      </c>
      <c r="I96" s="1851" t="s">
        <v>806</v>
      </c>
    </row>
    <row customHeight="1" ht="11.25">
      <c r="A97" s="1851" t="s">
        <v>2245</v>
      </c>
      <c r="B97" s="1851" t="s">
        <v>16</v>
      </c>
      <c r="C97" s="1851" t="s">
        <v>2634</v>
      </c>
      <c r="D97" s="1851" t="s">
        <v>2635</v>
      </c>
      <c r="E97" s="1851" t="s">
        <v>2636</v>
      </c>
      <c r="F97" s="1851" t="s">
        <v>2637</v>
      </c>
      <c r="G97" s="1851" t="s">
        <v>2638</v>
      </c>
      <c r="H97" s="1851" t="s">
        <v>22</v>
      </c>
      <c r="I97" s="1851" t="s">
        <v>806</v>
      </c>
    </row>
    <row customHeight="1" ht="11.25">
      <c r="A98" s="1851" t="s">
        <v>2245</v>
      </c>
      <c r="B98" s="1851" t="s">
        <v>16</v>
      </c>
      <c r="C98" s="1851" t="s">
        <v>2639</v>
      </c>
      <c r="D98" s="1851" t="s">
        <v>2640</v>
      </c>
      <c r="E98" s="1851" t="s">
        <v>2641</v>
      </c>
      <c r="F98" s="1851" t="s">
        <v>2642</v>
      </c>
      <c r="G98" s="1851" t="s">
        <v>2643</v>
      </c>
      <c r="H98" s="1851" t="s">
        <v>22</v>
      </c>
      <c r="I98" s="1851" t="s">
        <v>806</v>
      </c>
    </row>
    <row customHeight="1" ht="11.25">
      <c r="A99" s="1851" t="s">
        <v>2245</v>
      </c>
      <c r="B99" s="1851" t="s">
        <v>16</v>
      </c>
      <c r="C99" s="1851" t="s">
        <v>2644</v>
      </c>
      <c r="D99" s="1851" t="s">
        <v>2645</v>
      </c>
      <c r="E99" s="1851" t="s">
        <v>2646</v>
      </c>
      <c r="F99" s="1851" t="s">
        <v>2262</v>
      </c>
      <c r="G99" s="1851" t="s">
        <v>22</v>
      </c>
      <c r="H99" s="1851" t="s">
        <v>22</v>
      </c>
      <c r="I99" s="1851" t="s">
        <v>806</v>
      </c>
    </row>
    <row customHeight="1" ht="11.25">
      <c r="A100" s="1851" t="s">
        <v>2245</v>
      </c>
      <c r="B100" s="1851" t="s">
        <v>16</v>
      </c>
      <c r="C100" s="1851" t="s">
        <v>2647</v>
      </c>
      <c r="D100" s="1851" t="s">
        <v>2648</v>
      </c>
      <c r="E100" s="1851" t="s">
        <v>2649</v>
      </c>
      <c r="F100" s="1851" t="s">
        <v>2359</v>
      </c>
      <c r="G100" s="1851" t="s">
        <v>22</v>
      </c>
      <c r="H100" s="1851" t="s">
        <v>22</v>
      </c>
      <c r="I100" s="1851" t="s">
        <v>806</v>
      </c>
    </row>
    <row customHeight="1" ht="11.25">
      <c r="A101" s="1851" t="s">
        <v>2245</v>
      </c>
      <c r="B101" s="1851" t="s">
        <v>16</v>
      </c>
      <c r="C101" s="1851" t="s">
        <v>2650</v>
      </c>
      <c r="D101" s="1851" t="s">
        <v>2651</v>
      </c>
      <c r="E101" s="1851" t="s">
        <v>2652</v>
      </c>
      <c r="F101" s="1851" t="s">
        <v>2366</v>
      </c>
      <c r="G101" s="1851" t="s">
        <v>2653</v>
      </c>
      <c r="H101" s="1851" t="s">
        <v>22</v>
      </c>
      <c r="I101" s="1851" t="s">
        <v>806</v>
      </c>
    </row>
    <row customHeight="1" ht="11.25">
      <c r="A102" s="1851" t="s">
        <v>2245</v>
      </c>
      <c r="B102" s="1851" t="s">
        <v>16</v>
      </c>
      <c r="C102" s="1851" t="s">
        <v>2654</v>
      </c>
      <c r="D102" s="1851" t="s">
        <v>2655</v>
      </c>
      <c r="E102" s="1851" t="s">
        <v>2656</v>
      </c>
      <c r="F102" s="1851" t="s">
        <v>2389</v>
      </c>
      <c r="G102" s="1851" t="s">
        <v>2657</v>
      </c>
      <c r="H102" s="1851" t="s">
        <v>22</v>
      </c>
      <c r="I102" s="1851" t="s">
        <v>806</v>
      </c>
    </row>
    <row customHeight="1" ht="11.25">
      <c r="A103" s="1851" t="s">
        <v>2245</v>
      </c>
      <c r="B103" s="1851" t="s">
        <v>16</v>
      </c>
      <c r="C103" s="1851" t="s">
        <v>2658</v>
      </c>
      <c r="D103" s="1851" t="s">
        <v>2659</v>
      </c>
      <c r="E103" s="1851" t="s">
        <v>2660</v>
      </c>
      <c r="F103" s="1851" t="s">
        <v>2359</v>
      </c>
      <c r="G103" s="1851" t="s">
        <v>22</v>
      </c>
      <c r="H103" s="1851" t="s">
        <v>22</v>
      </c>
      <c r="I103" s="1851" t="s">
        <v>806</v>
      </c>
    </row>
    <row customHeight="1" ht="11.25">
      <c r="A104" s="1851" t="s">
        <v>2245</v>
      </c>
      <c r="B104" s="1851" t="s">
        <v>16</v>
      </c>
      <c r="C104" s="1851" t="s">
        <v>2661</v>
      </c>
      <c r="D104" s="1851" t="s">
        <v>2662</v>
      </c>
      <c r="E104" s="1851" t="s">
        <v>2663</v>
      </c>
      <c r="F104" s="1851" t="s">
        <v>2262</v>
      </c>
      <c r="G104" s="1851" t="s">
        <v>2664</v>
      </c>
      <c r="H104" s="1851" t="s">
        <v>22</v>
      </c>
      <c r="I104" s="1851" t="s">
        <v>806</v>
      </c>
    </row>
    <row customHeight="1" ht="11.25">
      <c r="A105" s="1851" t="s">
        <v>2245</v>
      </c>
      <c r="B105" s="1851" t="s">
        <v>16</v>
      </c>
      <c r="C105" s="1851" t="s">
        <v>2665</v>
      </c>
      <c r="D105" s="1851" t="s">
        <v>2666</v>
      </c>
      <c r="E105" s="1851" t="s">
        <v>2667</v>
      </c>
      <c r="F105" s="1851" t="s">
        <v>2271</v>
      </c>
      <c r="G105" s="1851" t="s">
        <v>2668</v>
      </c>
      <c r="H105" s="1851" t="s">
        <v>22</v>
      </c>
      <c r="I105" s="1851" t="s">
        <v>806</v>
      </c>
    </row>
    <row customHeight="1" ht="11.25">
      <c r="A106" s="1851" t="s">
        <v>2245</v>
      </c>
      <c r="B106" s="1851" t="s">
        <v>16</v>
      </c>
      <c r="C106" s="1851" t="s">
        <v>2669</v>
      </c>
      <c r="D106" s="1851" t="s">
        <v>2670</v>
      </c>
      <c r="E106" s="1851" t="s">
        <v>2671</v>
      </c>
      <c r="F106" s="1851" t="s">
        <v>2371</v>
      </c>
      <c r="G106" s="1851" t="s">
        <v>2672</v>
      </c>
      <c r="H106" s="1851" t="s">
        <v>22</v>
      </c>
      <c r="I106" s="1851" t="s">
        <v>806</v>
      </c>
    </row>
    <row customHeight="1" ht="11.25">
      <c r="A107" s="1851" t="s">
        <v>2245</v>
      </c>
      <c r="B107" s="1851" t="s">
        <v>16</v>
      </c>
      <c r="C107" s="1851" t="s">
        <v>2673</v>
      </c>
      <c r="D107" s="1851" t="s">
        <v>2674</v>
      </c>
      <c r="E107" s="1851" t="s">
        <v>2675</v>
      </c>
      <c r="F107" s="1851" t="s">
        <v>2266</v>
      </c>
      <c r="G107" s="1851" t="s">
        <v>2676</v>
      </c>
      <c r="H107" s="1851" t="s">
        <v>22</v>
      </c>
      <c r="I107" s="1851" t="s">
        <v>806</v>
      </c>
    </row>
    <row customHeight="1" ht="11.25">
      <c r="A108" s="1851" t="s">
        <v>2245</v>
      </c>
      <c r="B108" s="1851" t="s">
        <v>16</v>
      </c>
      <c r="C108" s="1851" t="s">
        <v>2677</v>
      </c>
      <c r="D108" s="1851" t="s">
        <v>2678</v>
      </c>
      <c r="E108" s="1851" t="s">
        <v>2679</v>
      </c>
      <c r="F108" s="1851" t="s">
        <v>2389</v>
      </c>
      <c r="G108" s="1851" t="s">
        <v>22</v>
      </c>
      <c r="H108" s="1851" t="s">
        <v>22</v>
      </c>
      <c r="I108" s="1851" t="s">
        <v>806</v>
      </c>
    </row>
    <row customHeight="1" ht="11.25">
      <c r="A109" s="1851" t="s">
        <v>2245</v>
      </c>
      <c r="B109" s="1851" t="s">
        <v>16</v>
      </c>
      <c r="C109" s="1851" t="s">
        <v>2680</v>
      </c>
      <c r="D109" s="1851" t="s">
        <v>2681</v>
      </c>
      <c r="E109" s="1851" t="s">
        <v>2682</v>
      </c>
      <c r="F109" s="1851" t="s">
        <v>2359</v>
      </c>
      <c r="G109" s="1851" t="s">
        <v>2683</v>
      </c>
      <c r="H109" s="1851" t="s">
        <v>22</v>
      </c>
      <c r="I109" s="1851" t="s">
        <v>806</v>
      </c>
    </row>
    <row customHeight="1" ht="11.25">
      <c r="A110" s="1851" t="s">
        <v>2245</v>
      </c>
      <c r="B110" s="1851" t="s">
        <v>16</v>
      </c>
      <c r="C110" s="1851" t="s">
        <v>2684</v>
      </c>
      <c r="D110" s="1851" t="s">
        <v>2685</v>
      </c>
      <c r="E110" s="1851" t="s">
        <v>2686</v>
      </c>
      <c r="F110" s="1851" t="s">
        <v>2366</v>
      </c>
      <c r="G110" s="1851" t="s">
        <v>2687</v>
      </c>
      <c r="H110" s="1851" t="s">
        <v>22</v>
      </c>
      <c r="I110" s="1851" t="s">
        <v>806</v>
      </c>
    </row>
    <row customHeight="1" ht="11.25">
      <c r="A111" s="1851" t="s">
        <v>2245</v>
      </c>
      <c r="B111" s="1851" t="s">
        <v>16</v>
      </c>
      <c r="C111" s="1851" t="s">
        <v>2688</v>
      </c>
      <c r="D111" s="1851" t="s">
        <v>2689</v>
      </c>
      <c r="E111" s="1851" t="s">
        <v>2690</v>
      </c>
      <c r="F111" s="1851" t="s">
        <v>2366</v>
      </c>
      <c r="G111" s="1851" t="s">
        <v>2691</v>
      </c>
      <c r="H111" s="1851" t="s">
        <v>22</v>
      </c>
      <c r="I111" s="1851" t="s">
        <v>806</v>
      </c>
    </row>
    <row customHeight="1" ht="11.25">
      <c r="A112" s="1851" t="s">
        <v>2245</v>
      </c>
      <c r="B112" s="1851" t="s">
        <v>16</v>
      </c>
      <c r="C112" s="1851" t="s">
        <v>2692</v>
      </c>
      <c r="D112" s="1851" t="s">
        <v>2693</v>
      </c>
      <c r="E112" s="1851" t="s">
        <v>2694</v>
      </c>
      <c r="F112" s="1851" t="s">
        <v>2262</v>
      </c>
      <c r="G112" s="1851" t="s">
        <v>2695</v>
      </c>
      <c r="H112" s="1851" t="s">
        <v>22</v>
      </c>
      <c r="I112" s="1851" t="s">
        <v>806</v>
      </c>
    </row>
    <row customHeight="1" ht="11.25">
      <c r="A113" s="1851" t="s">
        <v>2245</v>
      </c>
      <c r="B113" s="1851" t="s">
        <v>16</v>
      </c>
      <c r="C113" s="1851" t="s">
        <v>2696</v>
      </c>
      <c r="D113" s="1851" t="s">
        <v>2697</v>
      </c>
      <c r="E113" s="1851" t="s">
        <v>2698</v>
      </c>
      <c r="F113" s="1851" t="s">
        <v>2421</v>
      </c>
      <c r="G113" s="1851" t="s">
        <v>2699</v>
      </c>
      <c r="H113" s="1851" t="s">
        <v>22</v>
      </c>
      <c r="I113" s="1851" t="s">
        <v>806</v>
      </c>
    </row>
    <row customHeight="1" ht="11.25">
      <c r="A114" s="1851" t="s">
        <v>2245</v>
      </c>
      <c r="B114" s="1851" t="s">
        <v>16</v>
      </c>
      <c r="C114" s="1851" t="s">
        <v>2700</v>
      </c>
      <c r="D114" s="1851" t="s">
        <v>2701</v>
      </c>
      <c r="E114" s="1851" t="s">
        <v>2702</v>
      </c>
      <c r="F114" s="1851" t="s">
        <v>2371</v>
      </c>
      <c r="G114" s="1851" t="s">
        <v>22</v>
      </c>
      <c r="H114" s="1851" t="s">
        <v>22</v>
      </c>
      <c r="I114" s="1851" t="s">
        <v>806</v>
      </c>
    </row>
    <row customHeight="1" ht="11.25">
      <c r="A115" s="1851" t="s">
        <v>2245</v>
      </c>
      <c r="B115" s="1851" t="s">
        <v>16</v>
      </c>
      <c r="C115" s="1851" t="s">
        <v>2703</v>
      </c>
      <c r="D115" s="1851" t="s">
        <v>2704</v>
      </c>
      <c r="E115" s="1851" t="s">
        <v>2705</v>
      </c>
      <c r="F115" s="1851" t="s">
        <v>2271</v>
      </c>
      <c r="G115" s="1851" t="s">
        <v>22</v>
      </c>
      <c r="H115" s="1851" t="s">
        <v>22</v>
      </c>
      <c r="I115" s="1851" t="s">
        <v>806</v>
      </c>
    </row>
    <row customHeight="1" ht="11.25">
      <c r="A116" s="1851" t="s">
        <v>2245</v>
      </c>
      <c r="B116" s="1851" t="s">
        <v>16</v>
      </c>
      <c r="C116" s="1851" t="s">
        <v>2706</v>
      </c>
      <c r="D116" s="1851" t="s">
        <v>2707</v>
      </c>
      <c r="E116" s="1851" t="s">
        <v>2708</v>
      </c>
      <c r="F116" s="1851" t="s">
        <v>2483</v>
      </c>
      <c r="G116" s="1851" t="s">
        <v>22</v>
      </c>
      <c r="H116" s="1851" t="s">
        <v>22</v>
      </c>
      <c r="I116" s="1851" t="s">
        <v>806</v>
      </c>
    </row>
    <row customHeight="1" ht="11.25">
      <c r="A117" s="1851" t="s">
        <v>2245</v>
      </c>
      <c r="B117" s="1851" t="s">
        <v>16</v>
      </c>
      <c r="C117" s="1851" t="s">
        <v>2709</v>
      </c>
      <c r="D117" s="1851" t="s">
        <v>2710</v>
      </c>
      <c r="E117" s="1851" t="s">
        <v>2711</v>
      </c>
      <c r="F117" s="1851" t="s">
        <v>2271</v>
      </c>
      <c r="G117" s="1851" t="s">
        <v>2712</v>
      </c>
      <c r="H117" s="1851" t="s">
        <v>22</v>
      </c>
      <c r="I117" s="1851" t="s">
        <v>806</v>
      </c>
    </row>
    <row customHeight="1" ht="11.25">
      <c r="A118" s="1851" t="s">
        <v>2245</v>
      </c>
      <c r="B118" s="1851" t="s">
        <v>16</v>
      </c>
      <c r="C118" s="1851" t="s">
        <v>2713</v>
      </c>
      <c r="D118" s="1851" t="s">
        <v>2714</v>
      </c>
      <c r="E118" s="1851" t="s">
        <v>2715</v>
      </c>
      <c r="F118" s="1851" t="s">
        <v>2304</v>
      </c>
      <c r="G118" s="1851" t="s">
        <v>2716</v>
      </c>
      <c r="H118" s="1851" t="s">
        <v>22</v>
      </c>
      <c r="I118" s="1851" t="s">
        <v>806</v>
      </c>
    </row>
    <row customHeight="1" ht="11.25">
      <c r="A119" s="1851" t="s">
        <v>2245</v>
      </c>
      <c r="B119" s="1851" t="s">
        <v>16</v>
      </c>
      <c r="C119" s="1851" t="s">
        <v>2717</v>
      </c>
      <c r="D119" s="1851" t="s">
        <v>2718</v>
      </c>
      <c r="E119" s="1851" t="s">
        <v>2719</v>
      </c>
      <c r="F119" s="1851" t="s">
        <v>2720</v>
      </c>
      <c r="G119" s="1851" t="s">
        <v>22</v>
      </c>
      <c r="H119" s="1851" t="s">
        <v>22</v>
      </c>
      <c r="I119" s="1851" t="s">
        <v>806</v>
      </c>
    </row>
    <row customHeight="1" ht="11.25">
      <c r="A120" s="1851" t="s">
        <v>2245</v>
      </c>
      <c r="B120" s="1851" t="s">
        <v>16</v>
      </c>
      <c r="C120" s="1851" t="s">
        <v>2721</v>
      </c>
      <c r="D120" s="1851" t="s">
        <v>2722</v>
      </c>
      <c r="E120" s="1851" t="s">
        <v>2723</v>
      </c>
      <c r="F120" s="1851" t="s">
        <v>2253</v>
      </c>
      <c r="G120" s="1851" t="s">
        <v>2724</v>
      </c>
      <c r="H120" s="1851" t="s">
        <v>22</v>
      </c>
      <c r="I120" s="1851" t="s">
        <v>806</v>
      </c>
    </row>
    <row customHeight="1" ht="11.25">
      <c r="A121" s="1851" t="s">
        <v>2245</v>
      </c>
      <c r="B121" s="1851" t="s">
        <v>16</v>
      </c>
      <c r="C121" s="1851" t="s">
        <v>2725</v>
      </c>
      <c r="D121" s="1851" t="s">
        <v>2726</v>
      </c>
      <c r="E121" s="1851" t="s">
        <v>2727</v>
      </c>
      <c r="F121" s="1851" t="s">
        <v>2728</v>
      </c>
      <c r="G121" s="1851" t="s">
        <v>2729</v>
      </c>
      <c r="H121" s="1851" t="s">
        <v>22</v>
      </c>
      <c r="I121" s="1851" t="s">
        <v>806</v>
      </c>
    </row>
    <row customHeight="1" ht="11.25">
      <c r="A122" s="1851" t="s">
        <v>2245</v>
      </c>
      <c r="B122" s="1851" t="s">
        <v>16</v>
      </c>
      <c r="C122" s="1851" t="s">
        <v>2730</v>
      </c>
      <c r="D122" s="1851" t="s">
        <v>2731</v>
      </c>
      <c r="E122" s="1851" t="s">
        <v>2732</v>
      </c>
      <c r="F122" s="1851" t="s">
        <v>2536</v>
      </c>
      <c r="G122" s="1851" t="s">
        <v>2733</v>
      </c>
      <c r="H122" s="1851" t="s">
        <v>22</v>
      </c>
      <c r="I122" s="1851" t="s">
        <v>806</v>
      </c>
    </row>
    <row customHeight="1" ht="11.25">
      <c r="A123" s="1851" t="s">
        <v>2245</v>
      </c>
      <c r="B123" s="1851" t="s">
        <v>16</v>
      </c>
      <c r="C123" s="1851" t="s">
        <v>2734</v>
      </c>
      <c r="D123" s="1851" t="s">
        <v>2735</v>
      </c>
      <c r="E123" s="1851" t="s">
        <v>2736</v>
      </c>
      <c r="F123" s="1851" t="s">
        <v>2737</v>
      </c>
      <c r="G123" s="1851" t="s">
        <v>22</v>
      </c>
      <c r="H123" s="1851" t="s">
        <v>22</v>
      </c>
      <c r="I123" s="1851" t="s">
        <v>806</v>
      </c>
    </row>
    <row customHeight="1" ht="11.25">
      <c r="A124" s="1851" t="s">
        <v>2245</v>
      </c>
      <c r="B124" s="1851" t="s">
        <v>16</v>
      </c>
      <c r="C124" s="1851" t="s">
        <v>2738</v>
      </c>
      <c r="D124" s="1851" t="s">
        <v>2739</v>
      </c>
      <c r="E124" s="1851" t="s">
        <v>2740</v>
      </c>
      <c r="F124" s="1851" t="s">
        <v>2457</v>
      </c>
      <c r="G124" s="1851" t="s">
        <v>2592</v>
      </c>
      <c r="H124" s="1851" t="s">
        <v>22</v>
      </c>
      <c r="I124" s="1851" t="s">
        <v>806</v>
      </c>
    </row>
    <row customHeight="1" ht="11.25">
      <c r="A125" s="1851" t="s">
        <v>2245</v>
      </c>
      <c r="B125" s="1851" t="s">
        <v>16</v>
      </c>
      <c r="C125" s="1851" t="s">
        <v>2741</v>
      </c>
      <c r="D125" s="1851" t="s">
        <v>2742</v>
      </c>
      <c r="E125" s="1851" t="s">
        <v>2743</v>
      </c>
      <c r="F125" s="1851" t="s">
        <v>2271</v>
      </c>
      <c r="G125" s="1851" t="s">
        <v>2744</v>
      </c>
      <c r="H125" s="1851" t="s">
        <v>22</v>
      </c>
      <c r="I125" s="1851" t="s">
        <v>806</v>
      </c>
    </row>
    <row customHeight="1" ht="11.25">
      <c r="A126" s="1851" t="s">
        <v>2245</v>
      </c>
      <c r="B126" s="1851" t="s">
        <v>16</v>
      </c>
      <c r="C126" s="1851" t="s">
        <v>2745</v>
      </c>
      <c r="D126" s="1851" t="s">
        <v>2746</v>
      </c>
      <c r="E126" s="1851" t="s">
        <v>2747</v>
      </c>
      <c r="F126" s="1851" t="s">
        <v>2355</v>
      </c>
      <c r="G126" s="1851" t="s">
        <v>2748</v>
      </c>
      <c r="H126" s="1851" t="s">
        <v>22</v>
      </c>
      <c r="I126" s="1851" t="s">
        <v>806</v>
      </c>
    </row>
    <row customHeight="1" ht="11.25">
      <c r="A127" s="1851" t="s">
        <v>2245</v>
      </c>
      <c r="B127" s="1851" t="s">
        <v>16</v>
      </c>
      <c r="C127" s="1851" t="s">
        <v>2749</v>
      </c>
      <c r="D127" s="1851" t="s">
        <v>2750</v>
      </c>
      <c r="E127" s="1851" t="s">
        <v>2751</v>
      </c>
      <c r="F127" s="1851" t="s">
        <v>2304</v>
      </c>
      <c r="G127" s="1851" t="s">
        <v>2752</v>
      </c>
      <c r="H127" s="1851" t="s">
        <v>22</v>
      </c>
      <c r="I127" s="1851" t="s">
        <v>806</v>
      </c>
    </row>
    <row customHeight="1" ht="11.25">
      <c r="A128" s="1851" t="s">
        <v>2245</v>
      </c>
      <c r="B128" s="1851" t="s">
        <v>16</v>
      </c>
      <c r="C128" s="1851" t="s">
        <v>2753</v>
      </c>
      <c r="D128" s="1851" t="s">
        <v>2754</v>
      </c>
      <c r="E128" s="1851" t="s">
        <v>2755</v>
      </c>
      <c r="F128" s="1851" t="s">
        <v>2253</v>
      </c>
      <c r="G128" s="1851" t="s">
        <v>2756</v>
      </c>
      <c r="H128" s="1851" t="s">
        <v>22</v>
      </c>
      <c r="I128" s="1851" t="s">
        <v>806</v>
      </c>
    </row>
    <row customHeight="1" ht="11.25">
      <c r="A129" s="1851" t="s">
        <v>2245</v>
      </c>
      <c r="B129" s="1851" t="s">
        <v>16</v>
      </c>
      <c r="C129" s="1851" t="s">
        <v>2757</v>
      </c>
      <c r="D129" s="1851" t="s">
        <v>2758</v>
      </c>
      <c r="E129" s="1851" t="s">
        <v>2759</v>
      </c>
      <c r="F129" s="1851" t="s">
        <v>2309</v>
      </c>
      <c r="G129" s="1851" t="s">
        <v>2760</v>
      </c>
      <c r="H129" s="1851" t="s">
        <v>22</v>
      </c>
      <c r="I129" s="1851" t="s">
        <v>806</v>
      </c>
    </row>
    <row customHeight="1" ht="11.25">
      <c r="A130" s="1851" t="s">
        <v>2245</v>
      </c>
      <c r="B130" s="1851" t="s">
        <v>16</v>
      </c>
      <c r="C130" s="1851" t="s">
        <v>2761</v>
      </c>
      <c r="D130" s="1851" t="s">
        <v>2762</v>
      </c>
      <c r="E130" s="1851" t="s">
        <v>2763</v>
      </c>
      <c r="F130" s="1851" t="s">
        <v>2271</v>
      </c>
      <c r="G130" s="1851" t="s">
        <v>2764</v>
      </c>
      <c r="H130" s="1851" t="s">
        <v>22</v>
      </c>
      <c r="I130" s="1851" t="s">
        <v>806</v>
      </c>
    </row>
    <row customHeight="1" ht="11.25">
      <c r="A131" s="1851" t="s">
        <v>2245</v>
      </c>
      <c r="B131" s="1851" t="s">
        <v>16</v>
      </c>
      <c r="C131" s="1851" t="s">
        <v>2765</v>
      </c>
      <c r="D131" s="1851" t="s">
        <v>2766</v>
      </c>
      <c r="E131" s="1851" t="s">
        <v>2767</v>
      </c>
      <c r="F131" s="1851" t="s">
        <v>2366</v>
      </c>
      <c r="G131" s="1851" t="s">
        <v>2768</v>
      </c>
      <c r="H131" s="1851" t="s">
        <v>22</v>
      </c>
      <c r="I131" s="1851" t="s">
        <v>806</v>
      </c>
    </row>
    <row customHeight="1" ht="11.25">
      <c r="A132" s="1851" t="s">
        <v>2245</v>
      </c>
      <c r="B132" s="1851" t="s">
        <v>16</v>
      </c>
      <c r="C132" s="1851" t="s">
        <v>2769</v>
      </c>
      <c r="D132" s="1851" t="s">
        <v>2770</v>
      </c>
      <c r="E132" s="1851" t="s">
        <v>2771</v>
      </c>
      <c r="F132" s="1851" t="s">
        <v>2258</v>
      </c>
      <c r="G132" s="1851" t="s">
        <v>2772</v>
      </c>
      <c r="H132" s="1851" t="s">
        <v>22</v>
      </c>
      <c r="I132" s="1851" t="s">
        <v>806</v>
      </c>
    </row>
    <row customHeight="1" ht="11.25">
      <c r="A133" s="1851" t="s">
        <v>2245</v>
      </c>
      <c r="B133" s="1851" t="s">
        <v>16</v>
      </c>
      <c r="C133" s="1851" t="s">
        <v>2773</v>
      </c>
      <c r="D133" s="1851" t="s">
        <v>2774</v>
      </c>
      <c r="E133" s="1851" t="s">
        <v>2775</v>
      </c>
      <c r="F133" s="1851" t="s">
        <v>2350</v>
      </c>
      <c r="G133" s="1851" t="s">
        <v>22</v>
      </c>
      <c r="H133" s="1851" t="s">
        <v>22</v>
      </c>
      <c r="I133" s="1851" t="s">
        <v>806</v>
      </c>
    </row>
    <row customHeight="1" ht="11.25">
      <c r="A134" s="1851" t="s">
        <v>2245</v>
      </c>
      <c r="B134" s="1851" t="s">
        <v>16</v>
      </c>
      <c r="C134" s="1851" t="s">
        <v>2776</v>
      </c>
      <c r="D134" s="1851" t="s">
        <v>2777</v>
      </c>
      <c r="E134" s="1851" t="s">
        <v>2778</v>
      </c>
      <c r="F134" s="1851" t="s">
        <v>2779</v>
      </c>
      <c r="G134" s="1851" t="s">
        <v>2780</v>
      </c>
      <c r="H134" s="1851" t="s">
        <v>22</v>
      </c>
      <c r="I134" s="1851" t="s">
        <v>806</v>
      </c>
    </row>
    <row customHeight="1" ht="11.25">
      <c r="A135" s="1851" t="s">
        <v>2245</v>
      </c>
      <c r="B135" s="1851" t="s">
        <v>16</v>
      </c>
      <c r="C135" s="1851" t="s">
        <v>2781</v>
      </c>
      <c r="D135" s="1851" t="s">
        <v>2782</v>
      </c>
      <c r="E135" s="1851" t="s">
        <v>2783</v>
      </c>
      <c r="F135" s="1851" t="s">
        <v>2359</v>
      </c>
      <c r="G135" s="1851" t="s">
        <v>22</v>
      </c>
      <c r="H135" s="1851" t="s">
        <v>22</v>
      </c>
      <c r="I135" s="1851" t="s">
        <v>806</v>
      </c>
    </row>
    <row customHeight="1" ht="11.25">
      <c r="A136" s="1851" t="s">
        <v>2245</v>
      </c>
      <c r="B136" s="1851" t="s">
        <v>16</v>
      </c>
      <c r="C136" s="1851" t="s">
        <v>2784</v>
      </c>
      <c r="D136" s="1851" t="s">
        <v>2785</v>
      </c>
      <c r="E136" s="1851" t="s">
        <v>2786</v>
      </c>
      <c r="F136" s="1851" t="s">
        <v>2371</v>
      </c>
      <c r="G136" s="1851" t="s">
        <v>2787</v>
      </c>
      <c r="H136" s="1851" t="s">
        <v>22</v>
      </c>
      <c r="I136" s="1851" t="s">
        <v>806</v>
      </c>
    </row>
    <row customHeight="1" ht="11.25">
      <c r="A137" s="1851" t="s">
        <v>2245</v>
      </c>
      <c r="B137" s="1851" t="s">
        <v>16</v>
      </c>
      <c r="C137" s="1851" t="s">
        <v>2788</v>
      </c>
      <c r="D137" s="1851" t="s">
        <v>2789</v>
      </c>
      <c r="E137" s="1851" t="s">
        <v>2790</v>
      </c>
      <c r="F137" s="1851" t="s">
        <v>2350</v>
      </c>
      <c r="G137" s="1851" t="s">
        <v>22</v>
      </c>
      <c r="H137" s="1851" t="s">
        <v>22</v>
      </c>
      <c r="I137" s="1851" t="s">
        <v>806</v>
      </c>
    </row>
    <row customHeight="1" ht="11.25">
      <c r="A138" s="1851" t="s">
        <v>2245</v>
      </c>
      <c r="B138" s="1851" t="s">
        <v>16</v>
      </c>
      <c r="C138" s="1851" t="s">
        <v>2791</v>
      </c>
      <c r="D138" s="1851" t="s">
        <v>2792</v>
      </c>
      <c r="E138" s="1851" t="s">
        <v>2793</v>
      </c>
      <c r="F138" s="1851" t="s">
        <v>2452</v>
      </c>
      <c r="G138" s="1851" t="s">
        <v>22</v>
      </c>
      <c r="H138" s="1851" t="s">
        <v>22</v>
      </c>
      <c r="I138" s="1851" t="s">
        <v>806</v>
      </c>
    </row>
    <row customHeight="1" ht="11.25">
      <c r="A139" s="1851" t="s">
        <v>2245</v>
      </c>
      <c r="B139" s="1851" t="s">
        <v>16</v>
      </c>
      <c r="C139" s="1851" t="s">
        <v>2794</v>
      </c>
      <c r="D139" s="1851" t="s">
        <v>2795</v>
      </c>
      <c r="E139" s="1851" t="s">
        <v>2796</v>
      </c>
      <c r="F139" s="1851" t="s">
        <v>2540</v>
      </c>
      <c r="G139" s="1851" t="s">
        <v>22</v>
      </c>
      <c r="H139" s="1851" t="s">
        <v>22</v>
      </c>
      <c r="I139" s="1851" t="s">
        <v>806</v>
      </c>
    </row>
    <row customHeight="1" ht="11.25">
      <c r="A140" s="1851" t="s">
        <v>2245</v>
      </c>
      <c r="B140" s="1851" t="s">
        <v>16</v>
      </c>
      <c r="C140" s="1851" t="s">
        <v>2797</v>
      </c>
      <c r="D140" s="1851" t="s">
        <v>2798</v>
      </c>
      <c r="E140" s="1851" t="s">
        <v>2799</v>
      </c>
      <c r="F140" s="1851" t="s">
        <v>2536</v>
      </c>
      <c r="G140" s="1851" t="s">
        <v>2488</v>
      </c>
      <c r="H140" s="1851" t="s">
        <v>22</v>
      </c>
      <c r="I140" s="1851" t="s">
        <v>806</v>
      </c>
    </row>
    <row customHeight="1" ht="11.25">
      <c r="A141" s="1851" t="s">
        <v>2245</v>
      </c>
      <c r="B141" s="1851" t="s">
        <v>16</v>
      </c>
      <c r="C141" s="1851" t="s">
        <v>2800</v>
      </c>
      <c r="D141" s="1851" t="s">
        <v>2801</v>
      </c>
      <c r="E141" s="1851" t="s">
        <v>2802</v>
      </c>
      <c r="F141" s="1851" t="s">
        <v>2371</v>
      </c>
      <c r="G141" s="1851" t="s">
        <v>2803</v>
      </c>
      <c r="H141" s="1851" t="s">
        <v>22</v>
      </c>
      <c r="I141" s="1851" t="s">
        <v>806</v>
      </c>
    </row>
    <row customHeight="1" ht="11.25">
      <c r="A142" s="1851" t="s">
        <v>2245</v>
      </c>
      <c r="B142" s="1851" t="s">
        <v>16</v>
      </c>
      <c r="C142" s="1851" t="s">
        <v>2804</v>
      </c>
      <c r="D142" s="1851" t="s">
        <v>2805</v>
      </c>
      <c r="E142" s="1851" t="s">
        <v>2806</v>
      </c>
      <c r="F142" s="1851" t="s">
        <v>2421</v>
      </c>
      <c r="G142" s="1851" t="s">
        <v>22</v>
      </c>
      <c r="H142" s="1851" t="s">
        <v>22</v>
      </c>
      <c r="I142" s="1851" t="s">
        <v>806</v>
      </c>
    </row>
    <row customHeight="1" ht="11.25">
      <c r="A143" s="1851" t="s">
        <v>2245</v>
      </c>
      <c r="B143" s="1851" t="s">
        <v>16</v>
      </c>
      <c r="C143" s="1851" t="s">
        <v>2807</v>
      </c>
      <c r="D143" s="1851" t="s">
        <v>2808</v>
      </c>
      <c r="E143" s="1851" t="s">
        <v>2809</v>
      </c>
      <c r="F143" s="1851" t="s">
        <v>2271</v>
      </c>
      <c r="G143" s="1851" t="s">
        <v>2810</v>
      </c>
      <c r="H143" s="1851" t="s">
        <v>22</v>
      </c>
      <c r="I143" s="1851" t="s">
        <v>806</v>
      </c>
    </row>
    <row customHeight="1" ht="11.25">
      <c r="A144" s="1851" t="s">
        <v>2245</v>
      </c>
      <c r="B144" s="1851" t="s">
        <v>16</v>
      </c>
      <c r="C144" s="1851" t="s">
        <v>2811</v>
      </c>
      <c r="D144" s="1851" t="s">
        <v>2812</v>
      </c>
      <c r="E144" s="1851" t="s">
        <v>2813</v>
      </c>
      <c r="F144" s="1851" t="s">
        <v>2389</v>
      </c>
      <c r="G144" s="1851" t="s">
        <v>2488</v>
      </c>
      <c r="H144" s="1851" t="s">
        <v>22</v>
      </c>
      <c r="I144" s="1851" t="s">
        <v>806</v>
      </c>
    </row>
    <row customHeight="1" ht="11.25">
      <c r="A145" s="1851" t="s">
        <v>2245</v>
      </c>
      <c r="B145" s="1851" t="s">
        <v>16</v>
      </c>
      <c r="C145" s="1851" t="s">
        <v>2814</v>
      </c>
      <c r="D145" s="1851" t="s">
        <v>2815</v>
      </c>
      <c r="E145" s="1851" t="s">
        <v>2816</v>
      </c>
      <c r="F145" s="1851" t="s">
        <v>2371</v>
      </c>
      <c r="G145" s="1851" t="s">
        <v>2817</v>
      </c>
      <c r="H145" s="1851" t="s">
        <v>22</v>
      </c>
      <c r="I145" s="1851" t="s">
        <v>806</v>
      </c>
    </row>
    <row customHeight="1" ht="11.25">
      <c r="A146" s="1851" t="s">
        <v>2245</v>
      </c>
      <c r="B146" s="1851" t="s">
        <v>16</v>
      </c>
      <c r="C146" s="1851" t="s">
        <v>2818</v>
      </c>
      <c r="D146" s="1851" t="s">
        <v>2819</v>
      </c>
      <c r="E146" s="1851" t="s">
        <v>2820</v>
      </c>
      <c r="F146" s="1851" t="s">
        <v>2492</v>
      </c>
      <c r="G146" s="1851" t="s">
        <v>2821</v>
      </c>
      <c r="H146" s="1851" t="s">
        <v>22</v>
      </c>
      <c r="I146" s="1851" t="s">
        <v>806</v>
      </c>
    </row>
    <row customHeight="1" ht="11.25">
      <c r="A147" s="1851" t="s">
        <v>2245</v>
      </c>
      <c r="B147" s="1851" t="s">
        <v>16</v>
      </c>
      <c r="C147" s="1851" t="s">
        <v>2822</v>
      </c>
      <c r="D147" s="1851" t="s">
        <v>2823</v>
      </c>
      <c r="E147" s="1851" t="s">
        <v>2824</v>
      </c>
      <c r="F147" s="1851" t="s">
        <v>2825</v>
      </c>
      <c r="G147" s="1851" t="s">
        <v>2592</v>
      </c>
      <c r="H147" s="1851" t="s">
        <v>22</v>
      </c>
      <c r="I147" s="1851" t="s">
        <v>806</v>
      </c>
    </row>
    <row customHeight="1" ht="11.25">
      <c r="A148" s="1851" t="s">
        <v>2245</v>
      </c>
      <c r="B148" s="1851" t="s">
        <v>16</v>
      </c>
      <c r="C148" s="1851" t="s">
        <v>2826</v>
      </c>
      <c r="D148" s="1851" t="s">
        <v>2827</v>
      </c>
      <c r="E148" s="1851" t="s">
        <v>2828</v>
      </c>
      <c r="F148" s="1851" t="s">
        <v>2355</v>
      </c>
      <c r="G148" s="1851" t="s">
        <v>22</v>
      </c>
      <c r="H148" s="1851" t="s">
        <v>22</v>
      </c>
      <c r="I148" s="1851" t="s">
        <v>806</v>
      </c>
    </row>
    <row customHeight="1" ht="11.25">
      <c r="A149" s="1851" t="s">
        <v>2245</v>
      </c>
      <c r="B149" s="1851" t="s">
        <v>16</v>
      </c>
      <c r="C149" s="1851" t="s">
        <v>2829</v>
      </c>
      <c r="D149" s="1851" t="s">
        <v>2830</v>
      </c>
      <c r="E149" s="1851" t="s">
        <v>2831</v>
      </c>
      <c r="F149" s="1851" t="s">
        <v>2355</v>
      </c>
      <c r="G149" s="1851" t="s">
        <v>2832</v>
      </c>
      <c r="H149" s="1851" t="s">
        <v>22</v>
      </c>
      <c r="I149" s="1851" t="s">
        <v>806</v>
      </c>
    </row>
    <row customHeight="1" ht="11.25">
      <c r="A150" s="1851" t="s">
        <v>2245</v>
      </c>
      <c r="B150" s="1851" t="s">
        <v>16</v>
      </c>
      <c r="C150" s="1851" t="s">
        <v>2833</v>
      </c>
      <c r="D150" s="1851" t="s">
        <v>2830</v>
      </c>
      <c r="E150" s="1851" t="s">
        <v>2834</v>
      </c>
      <c r="F150" s="1851" t="s">
        <v>2258</v>
      </c>
      <c r="G150" s="1851" t="s">
        <v>22</v>
      </c>
      <c r="H150" s="1851" t="s">
        <v>22</v>
      </c>
      <c r="I150" s="1851" t="s">
        <v>806</v>
      </c>
    </row>
    <row customHeight="1" ht="11.25">
      <c r="A151" s="1851" t="s">
        <v>2245</v>
      </c>
      <c r="B151" s="1851" t="s">
        <v>16</v>
      </c>
      <c r="C151" s="1851" t="s">
        <v>2835</v>
      </c>
      <c r="D151" s="1851" t="s">
        <v>2836</v>
      </c>
      <c r="E151" s="1851" t="s">
        <v>2837</v>
      </c>
      <c r="F151" s="1851" t="s">
        <v>2253</v>
      </c>
      <c r="G151" s="1851" t="s">
        <v>2838</v>
      </c>
      <c r="H151" s="1851" t="s">
        <v>22</v>
      </c>
      <c r="I151" s="1851" t="s">
        <v>806</v>
      </c>
    </row>
    <row customHeight="1" ht="11.25">
      <c r="A152" s="1851" t="s">
        <v>2245</v>
      </c>
      <c r="B152" s="1851" t="s">
        <v>16</v>
      </c>
      <c r="C152" s="1851" t="s">
        <v>2839</v>
      </c>
      <c r="D152" s="1851" t="s">
        <v>2840</v>
      </c>
      <c r="E152" s="1851" t="s">
        <v>2841</v>
      </c>
      <c r="F152" s="1851" t="s">
        <v>2350</v>
      </c>
      <c r="G152" s="1851" t="s">
        <v>2842</v>
      </c>
      <c r="H152" s="1851" t="s">
        <v>22</v>
      </c>
      <c r="I152" s="1851" t="s">
        <v>806</v>
      </c>
    </row>
    <row customHeight="1" ht="11.25">
      <c r="A153" s="1851" t="s">
        <v>2245</v>
      </c>
      <c r="B153" s="1851" t="s">
        <v>16</v>
      </c>
      <c r="C153" s="1851" t="s">
        <v>2843</v>
      </c>
      <c r="D153" s="1851" t="s">
        <v>2844</v>
      </c>
      <c r="E153" s="1851" t="s">
        <v>2845</v>
      </c>
      <c r="F153" s="1851" t="s">
        <v>2846</v>
      </c>
      <c r="G153" s="1851" t="s">
        <v>22</v>
      </c>
      <c r="H153" s="1851" t="s">
        <v>22</v>
      </c>
      <c r="I153" s="1851" t="s">
        <v>806</v>
      </c>
    </row>
    <row customHeight="1" ht="11.25">
      <c r="A154" s="1851" t="s">
        <v>2245</v>
      </c>
      <c r="B154" s="1851" t="s">
        <v>16</v>
      </c>
      <c r="C154" s="1851" t="s">
        <v>2847</v>
      </c>
      <c r="D154" s="1851" t="s">
        <v>2848</v>
      </c>
      <c r="E154" s="1851" t="s">
        <v>2849</v>
      </c>
      <c r="F154" s="1851" t="s">
        <v>2355</v>
      </c>
      <c r="G154" s="1851" t="s">
        <v>2850</v>
      </c>
      <c r="H154" s="1851" t="s">
        <v>22</v>
      </c>
      <c r="I154" s="1851" t="s">
        <v>806</v>
      </c>
    </row>
    <row customHeight="1" ht="11.25">
      <c r="A155" s="1851" t="s">
        <v>2245</v>
      </c>
      <c r="B155" s="1851" t="s">
        <v>16</v>
      </c>
      <c r="C155" s="1851" t="s">
        <v>2851</v>
      </c>
      <c r="D155" s="1851" t="s">
        <v>2852</v>
      </c>
      <c r="E155" s="1851" t="s">
        <v>2853</v>
      </c>
      <c r="F155" s="1851" t="s">
        <v>2258</v>
      </c>
      <c r="G155" s="1851" t="s">
        <v>2854</v>
      </c>
      <c r="H155" s="1851" t="s">
        <v>22</v>
      </c>
      <c r="I155" s="1851" t="s">
        <v>806</v>
      </c>
    </row>
    <row customHeight="1" ht="11.25">
      <c r="A156" s="1851" t="s">
        <v>2245</v>
      </c>
      <c r="B156" s="1851" t="s">
        <v>16</v>
      </c>
      <c r="C156" s="1851" t="s">
        <v>2855</v>
      </c>
      <c r="D156" s="1851" t="s">
        <v>2856</v>
      </c>
      <c r="E156" s="1851" t="s">
        <v>2857</v>
      </c>
      <c r="F156" s="1851" t="s">
        <v>2478</v>
      </c>
      <c r="G156" s="1851" t="s">
        <v>22</v>
      </c>
      <c r="H156" s="1851" t="s">
        <v>22</v>
      </c>
      <c r="I156" s="1851" t="s">
        <v>806</v>
      </c>
    </row>
    <row customHeight="1" ht="11.25">
      <c r="A157" s="1851" t="s">
        <v>2245</v>
      </c>
      <c r="B157" s="1851" t="s">
        <v>16</v>
      </c>
      <c r="C157" s="1851" t="s">
        <v>2858</v>
      </c>
      <c r="D157" s="1851" t="s">
        <v>2859</v>
      </c>
      <c r="E157" s="1851" t="s">
        <v>2860</v>
      </c>
      <c r="F157" s="1851" t="s">
        <v>2492</v>
      </c>
      <c r="G157" s="1851" t="s">
        <v>2861</v>
      </c>
      <c r="H157" s="1851" t="s">
        <v>22</v>
      </c>
      <c r="I157" s="1851" t="s">
        <v>806</v>
      </c>
    </row>
    <row customHeight="1" ht="11.25">
      <c r="A158" s="1851" t="s">
        <v>2245</v>
      </c>
      <c r="B158" s="1851" t="s">
        <v>16</v>
      </c>
      <c r="C158" s="1851" t="s">
        <v>2862</v>
      </c>
      <c r="D158" s="1851" t="s">
        <v>2863</v>
      </c>
      <c r="E158" s="1851" t="s">
        <v>2864</v>
      </c>
      <c r="F158" s="1851" t="s">
        <v>2531</v>
      </c>
      <c r="G158" s="1851" t="s">
        <v>2865</v>
      </c>
      <c r="H158" s="1851" t="s">
        <v>22</v>
      </c>
      <c r="I158" s="1851" t="s">
        <v>806</v>
      </c>
    </row>
    <row customHeight="1" ht="11.25">
      <c r="A159" s="1851" t="s">
        <v>2245</v>
      </c>
      <c r="B159" s="1851" t="s">
        <v>16</v>
      </c>
      <c r="C159" s="1851" t="s">
        <v>2866</v>
      </c>
      <c r="D159" s="1851" t="s">
        <v>2867</v>
      </c>
      <c r="E159" s="1851" t="s">
        <v>2868</v>
      </c>
      <c r="F159" s="1851" t="s">
        <v>2531</v>
      </c>
      <c r="G159" s="1851" t="s">
        <v>2850</v>
      </c>
      <c r="H159" s="1851" t="s">
        <v>22</v>
      </c>
      <c r="I159" s="1851" t="s">
        <v>806</v>
      </c>
    </row>
    <row customHeight="1" ht="11.25">
      <c r="A160" s="1851" t="s">
        <v>2245</v>
      </c>
      <c r="B160" s="1851" t="s">
        <v>16</v>
      </c>
      <c r="C160" s="1851" t="s">
        <v>2869</v>
      </c>
      <c r="D160" s="1851" t="s">
        <v>2870</v>
      </c>
      <c r="E160" s="1851" t="s">
        <v>2871</v>
      </c>
      <c r="F160" s="1851" t="s">
        <v>2536</v>
      </c>
      <c r="G160" s="1851" t="s">
        <v>2872</v>
      </c>
      <c r="H160" s="1851" t="s">
        <v>22</v>
      </c>
      <c r="I160" s="1851" t="s">
        <v>806</v>
      </c>
    </row>
    <row customHeight="1" ht="11.25">
      <c r="A161" s="1851" t="s">
        <v>2245</v>
      </c>
      <c r="B161" s="1851" t="s">
        <v>16</v>
      </c>
      <c r="C161" s="1851" t="s">
        <v>2873</v>
      </c>
      <c r="D161" s="1851" t="s">
        <v>2874</v>
      </c>
      <c r="E161" s="1851" t="s">
        <v>2875</v>
      </c>
      <c r="F161" s="1851" t="s">
        <v>2825</v>
      </c>
      <c r="G161" s="1851" t="s">
        <v>2876</v>
      </c>
      <c r="H161" s="1851" t="s">
        <v>22</v>
      </c>
      <c r="I161" s="1851" t="s">
        <v>806</v>
      </c>
    </row>
    <row customHeight="1" ht="11.25">
      <c r="A162" s="1851" t="s">
        <v>2245</v>
      </c>
      <c r="B162" s="1851" t="s">
        <v>16</v>
      </c>
      <c r="C162" s="1851" t="s">
        <v>2877</v>
      </c>
      <c r="D162" s="1851" t="s">
        <v>2878</v>
      </c>
      <c r="E162" s="1851" t="s">
        <v>2879</v>
      </c>
      <c r="F162" s="1851" t="s">
        <v>2426</v>
      </c>
      <c r="G162" s="1851" t="s">
        <v>2880</v>
      </c>
      <c r="H162" s="1851" t="s">
        <v>22</v>
      </c>
      <c r="I162" s="1851" t="s">
        <v>806</v>
      </c>
    </row>
    <row customHeight="1" ht="11.25">
      <c r="A163" s="1851" t="s">
        <v>2245</v>
      </c>
      <c r="B163" s="1851" t="s">
        <v>16</v>
      </c>
      <c r="C163" s="1851" t="s">
        <v>2881</v>
      </c>
      <c r="D163" s="1851" t="s">
        <v>2882</v>
      </c>
      <c r="E163" s="1851" t="s">
        <v>2883</v>
      </c>
      <c r="F163" s="1851" t="s">
        <v>2359</v>
      </c>
      <c r="G163" s="1851" t="s">
        <v>2884</v>
      </c>
      <c r="H163" s="1851" t="s">
        <v>22</v>
      </c>
      <c r="I163" s="1851" t="s">
        <v>806</v>
      </c>
    </row>
    <row customHeight="1" ht="11.25">
      <c r="A164" s="1851" t="s">
        <v>2245</v>
      </c>
      <c r="B164" s="1851" t="s">
        <v>16</v>
      </c>
      <c r="C164" s="1851" t="s">
        <v>2885</v>
      </c>
      <c r="D164" s="1851" t="s">
        <v>2886</v>
      </c>
      <c r="E164" s="1851" t="s">
        <v>2887</v>
      </c>
      <c r="F164" s="1851" t="s">
        <v>2389</v>
      </c>
      <c r="G164" s="1851" t="s">
        <v>2888</v>
      </c>
      <c r="H164" s="1851" t="s">
        <v>22</v>
      </c>
      <c r="I164" s="1851" t="s">
        <v>806</v>
      </c>
    </row>
    <row customHeight="1" ht="11.25">
      <c r="A165" s="1851" t="s">
        <v>2245</v>
      </c>
      <c r="B165" s="1851" t="s">
        <v>16</v>
      </c>
      <c r="C165" s="1851" t="s">
        <v>2889</v>
      </c>
      <c r="D165" s="1851" t="s">
        <v>2890</v>
      </c>
      <c r="E165" s="1851" t="s">
        <v>2891</v>
      </c>
      <c r="F165" s="1851" t="s">
        <v>2426</v>
      </c>
      <c r="G165" s="1851" t="s">
        <v>2892</v>
      </c>
      <c r="H165" s="1851" t="s">
        <v>22</v>
      </c>
      <c r="I165" s="1851" t="s">
        <v>806</v>
      </c>
    </row>
    <row customHeight="1" ht="11.25">
      <c r="A166" s="1851" t="s">
        <v>2245</v>
      </c>
      <c r="B166" s="1851" t="s">
        <v>16</v>
      </c>
      <c r="C166" s="1851" t="s">
        <v>2893</v>
      </c>
      <c r="D166" s="1851" t="s">
        <v>2894</v>
      </c>
      <c r="E166" s="1851" t="s">
        <v>2895</v>
      </c>
      <c r="F166" s="1851" t="s">
        <v>2896</v>
      </c>
      <c r="G166" s="1851" t="s">
        <v>2897</v>
      </c>
      <c r="H166" s="1851" t="s">
        <v>22</v>
      </c>
      <c r="I166" s="1851" t="s">
        <v>806</v>
      </c>
    </row>
    <row customHeight="1" ht="11.25">
      <c r="A167" s="1851" t="s">
        <v>2245</v>
      </c>
      <c r="B167" s="1851" t="s">
        <v>16</v>
      </c>
      <c r="C167" s="1851" t="s">
        <v>2898</v>
      </c>
      <c r="D167" s="1851" t="s">
        <v>2899</v>
      </c>
      <c r="E167" s="1851" t="s">
        <v>2900</v>
      </c>
      <c r="F167" s="1851" t="s">
        <v>2452</v>
      </c>
      <c r="G167" s="1851" t="s">
        <v>2901</v>
      </c>
      <c r="H167" s="1851" t="s">
        <v>22</v>
      </c>
      <c r="I167" s="1851" t="s">
        <v>806</v>
      </c>
    </row>
    <row customHeight="1" ht="11.25">
      <c r="A168" s="1851" t="s">
        <v>2245</v>
      </c>
      <c r="B168" s="1851" t="s">
        <v>16</v>
      </c>
      <c r="C168" s="1851" t="s">
        <v>2902</v>
      </c>
      <c r="D168" s="1851" t="s">
        <v>2903</v>
      </c>
      <c r="E168" s="1851" t="s">
        <v>2904</v>
      </c>
      <c r="F168" s="1851" t="s">
        <v>2279</v>
      </c>
      <c r="G168" s="1851" t="s">
        <v>2905</v>
      </c>
      <c r="H168" s="1851" t="s">
        <v>22</v>
      </c>
      <c r="I168" s="1851" t="s">
        <v>806</v>
      </c>
    </row>
    <row customHeight="1" ht="11.25">
      <c r="A169" s="1851" t="s">
        <v>2245</v>
      </c>
      <c r="B169" s="1851" t="s">
        <v>16</v>
      </c>
      <c r="C169" s="1851" t="s">
        <v>2906</v>
      </c>
      <c r="D169" s="1851" t="s">
        <v>2907</v>
      </c>
      <c r="E169" s="1851" t="s">
        <v>2908</v>
      </c>
      <c r="F169" s="1851" t="s">
        <v>2389</v>
      </c>
      <c r="G169" s="1851" t="s">
        <v>2592</v>
      </c>
      <c r="H169" s="1851" t="s">
        <v>22</v>
      </c>
      <c r="I169" s="1851" t="s">
        <v>806</v>
      </c>
    </row>
    <row customHeight="1" ht="11.25">
      <c r="A170" s="1851" t="s">
        <v>2245</v>
      </c>
      <c r="B170" s="1851" t="s">
        <v>16</v>
      </c>
      <c r="C170" s="1851" t="s">
        <v>2909</v>
      </c>
      <c r="D170" s="1851" t="s">
        <v>2910</v>
      </c>
      <c r="E170" s="1851" t="s">
        <v>2911</v>
      </c>
      <c r="F170" s="1851" t="s">
        <v>2279</v>
      </c>
      <c r="G170" s="1851" t="s">
        <v>2330</v>
      </c>
      <c r="H170" s="1851" t="s">
        <v>22</v>
      </c>
      <c r="I170" s="1851" t="s">
        <v>806</v>
      </c>
    </row>
    <row customHeight="1" ht="11.25">
      <c r="A171" s="1851" t="s">
        <v>2245</v>
      </c>
      <c r="B171" s="1851" t="s">
        <v>16</v>
      </c>
      <c r="C171" s="1851" t="s">
        <v>2912</v>
      </c>
      <c r="D171" s="1851" t="s">
        <v>2913</v>
      </c>
      <c r="E171" s="1851" t="s">
        <v>2914</v>
      </c>
      <c r="F171" s="1851" t="s">
        <v>2262</v>
      </c>
      <c r="G171" s="1851" t="s">
        <v>2915</v>
      </c>
      <c r="H171" s="1851" t="s">
        <v>22</v>
      </c>
      <c r="I171" s="1851" t="s">
        <v>806</v>
      </c>
    </row>
    <row customHeight="1" ht="11.25">
      <c r="A172" s="1851" t="s">
        <v>2245</v>
      </c>
      <c r="B172" s="1851" t="s">
        <v>16</v>
      </c>
      <c r="C172" s="1851" t="s">
        <v>2916</v>
      </c>
      <c r="D172" s="1851" t="s">
        <v>2917</v>
      </c>
      <c r="E172" s="1851" t="s">
        <v>2918</v>
      </c>
      <c r="F172" s="1851" t="s">
        <v>2262</v>
      </c>
      <c r="G172" s="1851" t="s">
        <v>2919</v>
      </c>
      <c r="H172" s="1851" t="s">
        <v>22</v>
      </c>
      <c r="I172" s="1851" t="s">
        <v>806</v>
      </c>
    </row>
    <row customHeight="1" ht="11.25">
      <c r="A173" s="1851" t="s">
        <v>2245</v>
      </c>
      <c r="B173" s="1851" t="s">
        <v>16</v>
      </c>
      <c r="C173" s="1851" t="s">
        <v>2920</v>
      </c>
      <c r="D173" s="1851" t="s">
        <v>2921</v>
      </c>
      <c r="E173" s="1851" t="s">
        <v>2922</v>
      </c>
      <c r="F173" s="1851" t="s">
        <v>2923</v>
      </c>
      <c r="G173" s="1851" t="s">
        <v>22</v>
      </c>
      <c r="H173" s="1851" t="s">
        <v>22</v>
      </c>
      <c r="I173" s="1851" t="s">
        <v>806</v>
      </c>
    </row>
    <row customHeight="1" ht="11.25">
      <c r="A174" s="1851" t="s">
        <v>2245</v>
      </c>
      <c r="B174" s="1851" t="s">
        <v>16</v>
      </c>
      <c r="C174" s="1851" t="s">
        <v>2924</v>
      </c>
      <c r="D174" s="1851" t="s">
        <v>2925</v>
      </c>
      <c r="E174" s="1851" t="s">
        <v>2926</v>
      </c>
      <c r="F174" s="1851" t="s">
        <v>2258</v>
      </c>
      <c r="G174" s="1851" t="s">
        <v>2927</v>
      </c>
      <c r="H174" s="1851" t="s">
        <v>22</v>
      </c>
      <c r="I174" s="1851" t="s">
        <v>806</v>
      </c>
    </row>
    <row customHeight="1" ht="11.25">
      <c r="A175" s="1851" t="s">
        <v>2245</v>
      </c>
      <c r="B175" s="1851" t="s">
        <v>16</v>
      </c>
      <c r="C175" s="1851" t="s">
        <v>2928</v>
      </c>
      <c r="D175" s="1851" t="s">
        <v>2929</v>
      </c>
      <c r="E175" s="1851" t="s">
        <v>2930</v>
      </c>
      <c r="F175" s="1851" t="s">
        <v>2366</v>
      </c>
      <c r="G175" s="1851" t="s">
        <v>2931</v>
      </c>
      <c r="H175" s="1851" t="s">
        <v>22</v>
      </c>
      <c r="I175" s="1851" t="s">
        <v>806</v>
      </c>
    </row>
    <row customHeight="1" ht="11.25">
      <c r="A176" s="1851" t="s">
        <v>2245</v>
      </c>
      <c r="B176" s="1851" t="s">
        <v>16</v>
      </c>
      <c r="C176" s="1851" t="s">
        <v>2932</v>
      </c>
      <c r="D176" s="1851" t="s">
        <v>2933</v>
      </c>
      <c r="E176" s="1851" t="s">
        <v>2934</v>
      </c>
      <c r="F176" s="1851" t="s">
        <v>2253</v>
      </c>
      <c r="G176" s="1851" t="s">
        <v>2935</v>
      </c>
      <c r="H176" s="1851" t="s">
        <v>22</v>
      </c>
      <c r="I176" s="1851" t="s">
        <v>806</v>
      </c>
    </row>
    <row customHeight="1" ht="11.25">
      <c r="A177" s="1851" t="s">
        <v>2245</v>
      </c>
      <c r="B177" s="1851" t="s">
        <v>16</v>
      </c>
      <c r="C177" s="1851" t="s">
        <v>2936</v>
      </c>
      <c r="D177" s="1851" t="s">
        <v>2937</v>
      </c>
      <c r="E177" s="1851" t="s">
        <v>2938</v>
      </c>
      <c r="F177" s="1851" t="s">
        <v>2389</v>
      </c>
      <c r="G177" s="1851" t="s">
        <v>22</v>
      </c>
      <c r="H177" s="1851" t="s">
        <v>22</v>
      </c>
      <c r="I177" s="1851" t="s">
        <v>806</v>
      </c>
    </row>
    <row customHeight="1" ht="11.25">
      <c r="A178" s="1851" t="s">
        <v>2245</v>
      </c>
      <c r="B178" s="1851" t="s">
        <v>16</v>
      </c>
      <c r="C178" s="1851" t="s">
        <v>2939</v>
      </c>
      <c r="D178" s="1851" t="s">
        <v>2940</v>
      </c>
      <c r="E178" s="1851" t="s">
        <v>2941</v>
      </c>
      <c r="F178" s="1851" t="s">
        <v>2452</v>
      </c>
      <c r="G178" s="1851" t="s">
        <v>2942</v>
      </c>
      <c r="H178" s="1851" t="s">
        <v>22</v>
      </c>
      <c r="I178" s="1851" t="s">
        <v>806</v>
      </c>
    </row>
    <row customHeight="1" ht="11.25">
      <c r="A179" s="1851" t="s">
        <v>2245</v>
      </c>
      <c r="B179" s="1851" t="s">
        <v>16</v>
      </c>
      <c r="C179" s="1851" t="s">
        <v>2943</v>
      </c>
      <c r="D179" s="1851" t="s">
        <v>2944</v>
      </c>
      <c r="E179" s="1851" t="s">
        <v>2945</v>
      </c>
      <c r="F179" s="1851" t="s">
        <v>2333</v>
      </c>
      <c r="G179" s="1851" t="s">
        <v>22</v>
      </c>
      <c r="H179" s="1851" t="s">
        <v>22</v>
      </c>
      <c r="I179" s="1851" t="s">
        <v>806</v>
      </c>
    </row>
    <row customHeight="1" ht="11.25">
      <c r="A180" s="1851" t="s">
        <v>2245</v>
      </c>
      <c r="B180" s="1851" t="s">
        <v>16</v>
      </c>
      <c r="C180" s="1851" t="s">
        <v>2946</v>
      </c>
      <c r="D180" s="1851" t="s">
        <v>2947</v>
      </c>
      <c r="E180" s="1851" t="s">
        <v>2948</v>
      </c>
      <c r="F180" s="1851" t="s">
        <v>2355</v>
      </c>
      <c r="G180" s="1851" t="s">
        <v>22</v>
      </c>
      <c r="H180" s="1851" t="s">
        <v>22</v>
      </c>
      <c r="I180" s="1851" t="s">
        <v>806</v>
      </c>
    </row>
    <row customHeight="1" ht="11.25">
      <c r="A181" s="1851" t="s">
        <v>2245</v>
      </c>
      <c r="B181" s="1851" t="s">
        <v>16</v>
      </c>
      <c r="C181" s="1851" t="s">
        <v>2949</v>
      </c>
      <c r="D181" s="1851" t="s">
        <v>2950</v>
      </c>
      <c r="E181" s="1851" t="s">
        <v>2951</v>
      </c>
      <c r="F181" s="1851" t="s">
        <v>2262</v>
      </c>
      <c r="G181" s="1851" t="s">
        <v>22</v>
      </c>
      <c r="H181" s="1851" t="s">
        <v>22</v>
      </c>
      <c r="I181" s="1851" t="s">
        <v>806</v>
      </c>
    </row>
    <row customHeight="1" ht="11.25">
      <c r="A182" s="1851" t="s">
        <v>2245</v>
      </c>
      <c r="B182" s="1851" t="s">
        <v>16</v>
      </c>
      <c r="C182" s="1851" t="s">
        <v>2952</v>
      </c>
      <c r="D182" s="1851" t="s">
        <v>2953</v>
      </c>
      <c r="E182" s="1851" t="s">
        <v>2954</v>
      </c>
      <c r="F182" s="1851" t="s">
        <v>2371</v>
      </c>
      <c r="G182" s="1851" t="s">
        <v>2955</v>
      </c>
      <c r="H182" s="1851" t="s">
        <v>22</v>
      </c>
      <c r="I182" s="1851" t="s">
        <v>806</v>
      </c>
    </row>
    <row customHeight="1" ht="11.25">
      <c r="A183" s="1851" t="s">
        <v>2245</v>
      </c>
      <c r="B183" s="1851" t="s">
        <v>16</v>
      </c>
      <c r="C183" s="1851" t="s">
        <v>2956</v>
      </c>
      <c r="D183" s="1851" t="s">
        <v>2957</v>
      </c>
      <c r="E183" s="1851" t="s">
        <v>2958</v>
      </c>
      <c r="F183" s="1851" t="s">
        <v>2483</v>
      </c>
      <c r="G183" s="1851" t="s">
        <v>22</v>
      </c>
      <c r="H183" s="1851" t="s">
        <v>22</v>
      </c>
      <c r="I183" s="1851" t="s">
        <v>806</v>
      </c>
    </row>
    <row customHeight="1" ht="11.25">
      <c r="A184" s="1851" t="s">
        <v>2245</v>
      </c>
      <c r="B184" s="1851" t="s">
        <v>16</v>
      </c>
      <c r="C184" s="1851" t="s">
        <v>2959</v>
      </c>
      <c r="D184" s="1851" t="s">
        <v>2960</v>
      </c>
      <c r="E184" s="1851" t="s">
        <v>2961</v>
      </c>
      <c r="F184" s="1851" t="s">
        <v>2258</v>
      </c>
      <c r="G184" s="1851" t="s">
        <v>2962</v>
      </c>
      <c r="H184" s="1851" t="s">
        <v>22</v>
      </c>
      <c r="I184" s="1851" t="s">
        <v>806</v>
      </c>
    </row>
    <row customHeight="1" ht="11.25">
      <c r="A185" s="1851" t="s">
        <v>2245</v>
      </c>
      <c r="B185" s="1851" t="s">
        <v>16</v>
      </c>
      <c r="C185" s="1851" t="s">
        <v>2963</v>
      </c>
      <c r="D185" s="1851" t="s">
        <v>2964</v>
      </c>
      <c r="E185" s="1851" t="s">
        <v>2965</v>
      </c>
      <c r="F185" s="1851" t="s">
        <v>2426</v>
      </c>
      <c r="G185" s="1851" t="s">
        <v>2966</v>
      </c>
      <c r="H185" s="1851" t="s">
        <v>22</v>
      </c>
      <c r="I185" s="1851" t="s">
        <v>806</v>
      </c>
    </row>
    <row customHeight="1" ht="11.25">
      <c r="A186" s="1851" t="s">
        <v>2245</v>
      </c>
      <c r="B186" s="1851" t="s">
        <v>16</v>
      </c>
      <c r="C186" s="1851" t="s">
        <v>2967</v>
      </c>
      <c r="D186" s="1851" t="s">
        <v>2968</v>
      </c>
      <c r="E186" s="1851" t="s">
        <v>2969</v>
      </c>
      <c r="F186" s="1851" t="s">
        <v>2359</v>
      </c>
      <c r="G186" s="1851" t="s">
        <v>2970</v>
      </c>
      <c r="H186" s="1851" t="s">
        <v>22</v>
      </c>
      <c r="I186" s="1851" t="s">
        <v>806</v>
      </c>
    </row>
    <row customHeight="1" ht="11.25">
      <c r="A187" s="1851" t="s">
        <v>2245</v>
      </c>
      <c r="B187" s="1851" t="s">
        <v>16</v>
      </c>
      <c r="C187" s="1851" t="s">
        <v>2971</v>
      </c>
      <c r="D187" s="1851" t="s">
        <v>2968</v>
      </c>
      <c r="E187" s="1851" t="s">
        <v>2972</v>
      </c>
      <c r="F187" s="1851" t="s">
        <v>2642</v>
      </c>
      <c r="G187" s="1851" t="s">
        <v>22</v>
      </c>
      <c r="H187" s="1851" t="s">
        <v>22</v>
      </c>
      <c r="I187" s="1851" t="s">
        <v>806</v>
      </c>
    </row>
    <row customHeight="1" ht="11.25">
      <c r="A188" s="1851" t="s">
        <v>2245</v>
      </c>
      <c r="B188" s="1851" t="s">
        <v>16</v>
      </c>
      <c r="C188" s="1851" t="s">
        <v>2973</v>
      </c>
      <c r="D188" s="1851" t="s">
        <v>2974</v>
      </c>
      <c r="E188" s="1851" t="s">
        <v>2975</v>
      </c>
      <c r="F188" s="1851" t="s">
        <v>2271</v>
      </c>
      <c r="G188" s="1851" t="s">
        <v>2976</v>
      </c>
      <c r="H188" s="1851" t="s">
        <v>22</v>
      </c>
      <c r="I188" s="1851" t="s">
        <v>806</v>
      </c>
    </row>
    <row customHeight="1" ht="11.25">
      <c r="A189" s="1851" t="s">
        <v>2245</v>
      </c>
      <c r="B189" s="1851" t="s">
        <v>16</v>
      </c>
      <c r="C189" s="1851" t="s">
        <v>2977</v>
      </c>
      <c r="D189" s="1851" t="s">
        <v>2978</v>
      </c>
      <c r="E189" s="1851" t="s">
        <v>2979</v>
      </c>
      <c r="F189" s="1851" t="s">
        <v>2642</v>
      </c>
      <c r="G189" s="1851" t="s">
        <v>2980</v>
      </c>
      <c r="H189" s="1851" t="s">
        <v>22</v>
      </c>
      <c r="I189" s="1851" t="s">
        <v>806</v>
      </c>
    </row>
    <row customHeight="1" ht="11.25">
      <c r="A190" s="1851" t="s">
        <v>2245</v>
      </c>
      <c r="B190" s="1851" t="s">
        <v>16</v>
      </c>
      <c r="C190" s="1851" t="s">
        <v>2981</v>
      </c>
      <c r="D190" s="1851" t="s">
        <v>2982</v>
      </c>
      <c r="E190" s="1851" t="s">
        <v>2983</v>
      </c>
      <c r="F190" s="1851" t="s">
        <v>2984</v>
      </c>
      <c r="G190" s="1851" t="s">
        <v>2985</v>
      </c>
      <c r="H190" s="1851" t="s">
        <v>22</v>
      </c>
      <c r="I190" s="1851" t="s">
        <v>806</v>
      </c>
    </row>
    <row customHeight="1" ht="11.25">
      <c r="A191" s="1851" t="s">
        <v>2245</v>
      </c>
      <c r="B191" s="1851" t="s">
        <v>16</v>
      </c>
      <c r="C191" s="1851" t="s">
        <v>2986</v>
      </c>
      <c r="D191" s="1851" t="s">
        <v>2987</v>
      </c>
      <c r="E191" s="1851" t="s">
        <v>2988</v>
      </c>
      <c r="F191" s="1851" t="s">
        <v>2642</v>
      </c>
      <c r="G191" s="1851" t="s">
        <v>2989</v>
      </c>
      <c r="H191" s="1851" t="s">
        <v>22</v>
      </c>
      <c r="I191" s="1851" t="s">
        <v>806</v>
      </c>
    </row>
    <row customHeight="1" ht="11.25">
      <c r="A192" s="1851" t="s">
        <v>2245</v>
      </c>
      <c r="B192" s="1851" t="s">
        <v>16</v>
      </c>
      <c r="C192" s="1851" t="s">
        <v>2990</v>
      </c>
      <c r="D192" s="1851" t="s">
        <v>2991</v>
      </c>
      <c r="E192" s="1851" t="s">
        <v>2992</v>
      </c>
      <c r="F192" s="1851" t="s">
        <v>2483</v>
      </c>
      <c r="G192" s="1851" t="s">
        <v>22</v>
      </c>
      <c r="H192" s="1851" t="s">
        <v>22</v>
      </c>
      <c r="I192" s="1851" t="s">
        <v>806</v>
      </c>
    </row>
    <row customHeight="1" ht="11.25">
      <c r="A193" s="1851" t="s">
        <v>2245</v>
      </c>
      <c r="B193" s="1851" t="s">
        <v>16</v>
      </c>
      <c r="C193" s="1851" t="s">
        <v>2993</v>
      </c>
      <c r="D193" s="1851" t="s">
        <v>2994</v>
      </c>
      <c r="E193" s="1851" t="s">
        <v>2995</v>
      </c>
      <c r="F193" s="1851" t="s">
        <v>2996</v>
      </c>
      <c r="G193" s="1851" t="s">
        <v>2997</v>
      </c>
      <c r="H193" s="1851" t="s">
        <v>22</v>
      </c>
      <c r="I193" s="1851" t="s">
        <v>806</v>
      </c>
    </row>
    <row customHeight="1" ht="11.25">
      <c r="A194" s="1851" t="s">
        <v>2245</v>
      </c>
      <c r="B194" s="1851" t="s">
        <v>16</v>
      </c>
      <c r="C194" s="1851" t="s">
        <v>2998</v>
      </c>
      <c r="D194" s="1851" t="s">
        <v>2999</v>
      </c>
      <c r="E194" s="1851" t="s">
        <v>3000</v>
      </c>
      <c r="F194" s="1851" t="s">
        <v>2359</v>
      </c>
      <c r="G194" s="1851" t="s">
        <v>3001</v>
      </c>
      <c r="H194" s="1851" t="s">
        <v>22</v>
      </c>
      <c r="I194" s="1851" t="s">
        <v>806</v>
      </c>
    </row>
    <row customHeight="1" ht="11.25">
      <c r="A195" s="1851" t="s">
        <v>2245</v>
      </c>
      <c r="B195" s="1851" t="s">
        <v>16</v>
      </c>
      <c r="C195" s="1851" t="s">
        <v>3002</v>
      </c>
      <c r="D195" s="1851" t="s">
        <v>3003</v>
      </c>
      <c r="E195" s="1851" t="s">
        <v>3004</v>
      </c>
      <c r="F195" s="1851" t="s">
        <v>2258</v>
      </c>
      <c r="G195" s="1851" t="s">
        <v>22</v>
      </c>
      <c r="H195" s="1851" t="s">
        <v>22</v>
      </c>
      <c r="I195" s="1851" t="s">
        <v>806</v>
      </c>
    </row>
    <row customHeight="1" ht="11.25">
      <c r="A196" s="1851" t="s">
        <v>2245</v>
      </c>
      <c r="B196" s="1851" t="s">
        <v>16</v>
      </c>
      <c r="C196" s="1851" t="s">
        <v>3005</v>
      </c>
      <c r="D196" s="1851" t="s">
        <v>3006</v>
      </c>
      <c r="E196" s="1851" t="s">
        <v>3007</v>
      </c>
      <c r="F196" s="1851" t="s">
        <v>2262</v>
      </c>
      <c r="G196" s="1851" t="s">
        <v>3008</v>
      </c>
      <c r="H196" s="1851" t="s">
        <v>22</v>
      </c>
      <c r="I196" s="1851" t="s">
        <v>806</v>
      </c>
    </row>
    <row customHeight="1" ht="11.25">
      <c r="A197" s="1851" t="s">
        <v>2245</v>
      </c>
      <c r="B197" s="1851" t="s">
        <v>16</v>
      </c>
      <c r="C197" s="1851" t="s">
        <v>3009</v>
      </c>
      <c r="D197" s="1851" t="s">
        <v>3010</v>
      </c>
      <c r="E197" s="1851" t="s">
        <v>3011</v>
      </c>
      <c r="F197" s="1851" t="s">
        <v>3012</v>
      </c>
      <c r="G197" s="1851" t="s">
        <v>3013</v>
      </c>
      <c r="H197" s="1851" t="s">
        <v>22</v>
      </c>
      <c r="I197" s="1851" t="s">
        <v>806</v>
      </c>
    </row>
    <row customHeight="1" ht="11.25">
      <c r="A198" s="1851" t="s">
        <v>2245</v>
      </c>
      <c r="B198" s="1851" t="s">
        <v>16</v>
      </c>
      <c r="C198" s="1851" t="s">
        <v>3014</v>
      </c>
      <c r="D198" s="1851" t="s">
        <v>3015</v>
      </c>
      <c r="E198" s="1851" t="s">
        <v>3016</v>
      </c>
      <c r="F198" s="1851" t="s">
        <v>2288</v>
      </c>
      <c r="G198" s="1851" t="s">
        <v>3017</v>
      </c>
      <c r="H198" s="1851" t="s">
        <v>22</v>
      </c>
      <c r="I198" s="1851" t="s">
        <v>806</v>
      </c>
    </row>
    <row customHeight="1" ht="11.25">
      <c r="A199" s="1851" t="s">
        <v>2245</v>
      </c>
      <c r="B199" s="1851" t="s">
        <v>16</v>
      </c>
      <c r="C199" s="1851" t="s">
        <v>3018</v>
      </c>
      <c r="D199" s="1851" t="s">
        <v>3019</v>
      </c>
      <c r="E199" s="1851" t="s">
        <v>3020</v>
      </c>
      <c r="F199" s="1851" t="s">
        <v>2728</v>
      </c>
      <c r="G199" s="1851" t="s">
        <v>3021</v>
      </c>
      <c r="H199" s="1851" t="s">
        <v>22</v>
      </c>
      <c r="I199" s="1851" t="s">
        <v>806</v>
      </c>
    </row>
    <row customHeight="1" ht="11.25">
      <c r="A200" s="1851" t="s">
        <v>2245</v>
      </c>
      <c r="B200" s="1851" t="s">
        <v>16</v>
      </c>
      <c r="C200" s="1851" t="s">
        <v>3022</v>
      </c>
      <c r="D200" s="1851" t="s">
        <v>3023</v>
      </c>
      <c r="E200" s="1851" t="s">
        <v>3024</v>
      </c>
      <c r="F200" s="1851" t="s">
        <v>3025</v>
      </c>
      <c r="G200" s="1851" t="s">
        <v>22</v>
      </c>
      <c r="H200" s="1851" t="s">
        <v>22</v>
      </c>
      <c r="I200" s="1851" t="s">
        <v>806</v>
      </c>
    </row>
    <row customHeight="1" ht="11.25">
      <c r="A201" s="1851" t="s">
        <v>2245</v>
      </c>
      <c r="B201" s="1851" t="s">
        <v>16</v>
      </c>
      <c r="C201" s="1851" t="s">
        <v>3026</v>
      </c>
      <c r="D201" s="1851" t="s">
        <v>3027</v>
      </c>
      <c r="E201" s="1851" t="s">
        <v>3028</v>
      </c>
      <c r="F201" s="1851" t="s">
        <v>2258</v>
      </c>
      <c r="G201" s="1851" t="s">
        <v>22</v>
      </c>
      <c r="H201" s="1851" t="s">
        <v>22</v>
      </c>
      <c r="I201" s="1851" t="s">
        <v>806</v>
      </c>
    </row>
    <row customHeight="1" ht="11.25">
      <c r="A202" s="1851" t="s">
        <v>2245</v>
      </c>
      <c r="B202" s="1851" t="s">
        <v>16</v>
      </c>
      <c r="C202" s="1851" t="s">
        <v>3029</v>
      </c>
      <c r="D202" s="1851" t="s">
        <v>3030</v>
      </c>
      <c r="E202" s="1851" t="s">
        <v>3031</v>
      </c>
      <c r="F202" s="1851" t="s">
        <v>2637</v>
      </c>
      <c r="G202" s="1851" t="s">
        <v>3032</v>
      </c>
      <c r="H202" s="1851" t="s">
        <v>22</v>
      </c>
      <c r="I202" s="1851" t="s">
        <v>806</v>
      </c>
    </row>
    <row customHeight="1" ht="11.25">
      <c r="A203" s="1851" t="s">
        <v>2245</v>
      </c>
      <c r="B203" s="1851" t="s">
        <v>16</v>
      </c>
      <c r="C203" s="1851" t="s">
        <v>3033</v>
      </c>
      <c r="D203" s="1851" t="s">
        <v>3034</v>
      </c>
      <c r="E203" s="1851" t="s">
        <v>3035</v>
      </c>
      <c r="F203" s="1851" t="s">
        <v>2366</v>
      </c>
      <c r="G203" s="1851" t="s">
        <v>22</v>
      </c>
      <c r="H203" s="1851" t="s">
        <v>22</v>
      </c>
      <c r="I203" s="1851" t="s">
        <v>806</v>
      </c>
    </row>
    <row customHeight="1" ht="11.25">
      <c r="A204" s="1851" t="s">
        <v>2245</v>
      </c>
      <c r="B204" s="1851" t="s">
        <v>16</v>
      </c>
      <c r="C204" s="1851" t="s">
        <v>3036</v>
      </c>
      <c r="D204" s="1851" t="s">
        <v>3037</v>
      </c>
      <c r="E204" s="1851" t="s">
        <v>3038</v>
      </c>
      <c r="F204" s="1851" t="s">
        <v>2371</v>
      </c>
      <c r="G204" s="1851" t="s">
        <v>2955</v>
      </c>
      <c r="H204" s="1851" t="s">
        <v>22</v>
      </c>
      <c r="I204" s="1851" t="s">
        <v>806</v>
      </c>
    </row>
    <row customHeight="1" ht="11.25">
      <c r="A205" s="1851" t="s">
        <v>2245</v>
      </c>
      <c r="B205" s="1851" t="s">
        <v>16</v>
      </c>
      <c r="C205" s="1851" t="s">
        <v>3039</v>
      </c>
      <c r="D205" s="1851" t="s">
        <v>3040</v>
      </c>
      <c r="E205" s="1851" t="s">
        <v>3041</v>
      </c>
      <c r="F205" s="1851" t="s">
        <v>3042</v>
      </c>
      <c r="G205" s="1851" t="s">
        <v>22</v>
      </c>
      <c r="H205" s="1851" t="s">
        <v>22</v>
      </c>
      <c r="I205" s="1851" t="s">
        <v>806</v>
      </c>
    </row>
    <row customHeight="1" ht="11.25">
      <c r="A206" s="1851" t="s">
        <v>2245</v>
      </c>
      <c r="B206" s="1851" t="s">
        <v>16</v>
      </c>
      <c r="C206" s="1851" t="s">
        <v>3043</v>
      </c>
      <c r="D206" s="1851" t="s">
        <v>3044</v>
      </c>
      <c r="E206" s="1851" t="s">
        <v>3045</v>
      </c>
      <c r="F206" s="1851" t="s">
        <v>2279</v>
      </c>
      <c r="G206" s="1851" t="s">
        <v>22</v>
      </c>
      <c r="H206" s="1851" t="s">
        <v>22</v>
      </c>
      <c r="I206" s="1851" t="s">
        <v>806</v>
      </c>
    </row>
    <row customHeight="1" ht="11.25">
      <c r="A207" s="1851" t="s">
        <v>2245</v>
      </c>
      <c r="B207" s="1851" t="s">
        <v>16</v>
      </c>
      <c r="C207" s="1851" t="s">
        <v>3046</v>
      </c>
      <c r="D207" s="1851" t="s">
        <v>3047</v>
      </c>
      <c r="E207" s="1851" t="s">
        <v>3048</v>
      </c>
      <c r="F207" s="1851" t="s">
        <v>2288</v>
      </c>
      <c r="G207" s="1851" t="s">
        <v>3049</v>
      </c>
      <c r="H207" s="1851" t="s">
        <v>22</v>
      </c>
      <c r="I207" s="1851" t="s">
        <v>806</v>
      </c>
    </row>
    <row customHeight="1" ht="11.25">
      <c r="A208" s="1851" t="s">
        <v>2245</v>
      </c>
      <c r="B208" s="1851" t="s">
        <v>16</v>
      </c>
      <c r="C208" s="1851" t="s">
        <v>3050</v>
      </c>
      <c r="D208" s="1851" t="s">
        <v>3051</v>
      </c>
      <c r="E208" s="1851" t="s">
        <v>3052</v>
      </c>
      <c r="F208" s="1851" t="s">
        <v>2366</v>
      </c>
      <c r="G208" s="1851" t="s">
        <v>3053</v>
      </c>
      <c r="H208" s="1851" t="s">
        <v>22</v>
      </c>
      <c r="I208" s="1851" t="s">
        <v>806</v>
      </c>
    </row>
    <row customHeight="1" ht="11.25">
      <c r="A209" s="1851" t="s">
        <v>2245</v>
      </c>
      <c r="B209" s="1851" t="s">
        <v>16</v>
      </c>
      <c r="C209" s="1851" t="s">
        <v>3054</v>
      </c>
      <c r="D209" s="1851" t="s">
        <v>3055</v>
      </c>
      <c r="E209" s="1851" t="s">
        <v>3056</v>
      </c>
      <c r="F209" s="1851" t="s">
        <v>2421</v>
      </c>
      <c r="G209" s="1851" t="s">
        <v>3057</v>
      </c>
      <c r="H209" s="1851" t="s">
        <v>22</v>
      </c>
      <c r="I209" s="1851" t="s">
        <v>806</v>
      </c>
    </row>
    <row customHeight="1" ht="11.25">
      <c r="A210" s="1851" t="s">
        <v>2245</v>
      </c>
      <c r="B210" s="1851" t="s">
        <v>16</v>
      </c>
      <c r="C210" s="1851" t="s">
        <v>3058</v>
      </c>
      <c r="D210" s="1851" t="s">
        <v>3059</v>
      </c>
      <c r="E210" s="1851" t="s">
        <v>3060</v>
      </c>
      <c r="F210" s="1851" t="s">
        <v>2266</v>
      </c>
      <c r="G210" s="1851" t="s">
        <v>3061</v>
      </c>
      <c r="H210" s="1851" t="s">
        <v>22</v>
      </c>
      <c r="I210" s="1851" t="s">
        <v>806</v>
      </c>
    </row>
    <row customHeight="1" ht="11.25">
      <c r="A211" s="1851" t="s">
        <v>2245</v>
      </c>
      <c r="B211" s="1851" t="s">
        <v>16</v>
      </c>
      <c r="C211" s="1851" t="s">
        <v>3062</v>
      </c>
      <c r="D211" s="1851" t="s">
        <v>3063</v>
      </c>
      <c r="E211" s="1851" t="s">
        <v>3064</v>
      </c>
      <c r="F211" s="1851" t="s">
        <v>2258</v>
      </c>
      <c r="G211" s="1851" t="s">
        <v>3065</v>
      </c>
      <c r="H211" s="1851" t="s">
        <v>22</v>
      </c>
      <c r="I211" s="1851" t="s">
        <v>806</v>
      </c>
    </row>
    <row customHeight="1" ht="11.25">
      <c r="A212" s="1851" t="s">
        <v>2245</v>
      </c>
      <c r="B212" s="1851" t="s">
        <v>16</v>
      </c>
      <c r="C212" s="1851" t="s">
        <v>3066</v>
      </c>
      <c r="D212" s="1851" t="s">
        <v>3067</v>
      </c>
      <c r="E212" s="1851" t="s">
        <v>3068</v>
      </c>
      <c r="F212" s="1851" t="s">
        <v>2350</v>
      </c>
      <c r="G212" s="1851" t="s">
        <v>22</v>
      </c>
      <c r="H212" s="1851" t="s">
        <v>22</v>
      </c>
      <c r="I212" s="1851" t="s">
        <v>806</v>
      </c>
    </row>
    <row customHeight="1" ht="11.25">
      <c r="A213" s="1851" t="s">
        <v>2245</v>
      </c>
      <c r="B213" s="1851" t="s">
        <v>16</v>
      </c>
      <c r="C213" s="1851" t="s">
        <v>3069</v>
      </c>
      <c r="D213" s="1851" t="s">
        <v>3070</v>
      </c>
      <c r="E213" s="1851" t="s">
        <v>3071</v>
      </c>
      <c r="F213" s="1851" t="s">
        <v>2452</v>
      </c>
      <c r="G213" s="1851" t="s">
        <v>22</v>
      </c>
      <c r="H213" s="1851" t="s">
        <v>22</v>
      </c>
      <c r="I213" s="1851" t="s">
        <v>806</v>
      </c>
    </row>
    <row customHeight="1" ht="11.25">
      <c r="A214" s="1851" t="s">
        <v>2245</v>
      </c>
      <c r="B214" s="1851" t="s">
        <v>16</v>
      </c>
      <c r="C214" s="1851" t="s">
        <v>3072</v>
      </c>
      <c r="D214" s="1851" t="s">
        <v>3073</v>
      </c>
      <c r="E214" s="1851" t="s">
        <v>3074</v>
      </c>
      <c r="F214" s="1851" t="s">
        <v>2350</v>
      </c>
      <c r="G214" s="1851" t="s">
        <v>22</v>
      </c>
      <c r="H214" s="1851" t="s">
        <v>22</v>
      </c>
      <c r="I214" s="1851" t="s">
        <v>806</v>
      </c>
    </row>
    <row customHeight="1" ht="11.25">
      <c r="A215" s="1851" t="s">
        <v>2245</v>
      </c>
      <c r="B215" s="1851" t="s">
        <v>16</v>
      </c>
      <c r="C215" s="1851" t="s">
        <v>3075</v>
      </c>
      <c r="D215" s="1851" t="s">
        <v>3076</v>
      </c>
      <c r="E215" s="1851" t="s">
        <v>3077</v>
      </c>
      <c r="F215" s="1851" t="s">
        <v>2262</v>
      </c>
      <c r="G215" s="1851" t="s">
        <v>3078</v>
      </c>
      <c r="H215" s="1851" t="s">
        <v>22</v>
      </c>
      <c r="I215" s="1851" t="s">
        <v>806</v>
      </c>
    </row>
    <row customHeight="1" ht="11.25">
      <c r="A216" s="1851" t="s">
        <v>2245</v>
      </c>
      <c r="B216" s="1851" t="s">
        <v>16</v>
      </c>
      <c r="C216" s="1851" t="s">
        <v>3079</v>
      </c>
      <c r="D216" s="1851" t="s">
        <v>3080</v>
      </c>
      <c r="E216" s="1851" t="s">
        <v>3081</v>
      </c>
      <c r="F216" s="1851" t="s">
        <v>2350</v>
      </c>
      <c r="G216" s="1851" t="s">
        <v>3082</v>
      </c>
      <c r="H216" s="1851" t="s">
        <v>22</v>
      </c>
      <c r="I216" s="1851" t="s">
        <v>806</v>
      </c>
    </row>
    <row customHeight="1" ht="11.25">
      <c r="A217" s="1851" t="s">
        <v>2245</v>
      </c>
      <c r="B217" s="1851" t="s">
        <v>16</v>
      </c>
      <c r="C217" s="1851" t="s">
        <v>3083</v>
      </c>
      <c r="D217" s="1851" t="s">
        <v>3084</v>
      </c>
      <c r="E217" s="1851" t="s">
        <v>3085</v>
      </c>
      <c r="F217" s="1851" t="s">
        <v>2371</v>
      </c>
      <c r="G217" s="1851" t="s">
        <v>2955</v>
      </c>
      <c r="H217" s="1851" t="s">
        <v>22</v>
      </c>
      <c r="I217" s="1851" t="s">
        <v>806</v>
      </c>
    </row>
    <row customHeight="1" ht="11.25">
      <c r="A218" s="1851" t="s">
        <v>2245</v>
      </c>
      <c r="B218" s="1851" t="s">
        <v>16</v>
      </c>
      <c r="C218" s="1851" t="s">
        <v>3086</v>
      </c>
      <c r="D218" s="1851" t="s">
        <v>3087</v>
      </c>
      <c r="E218" s="1851" t="s">
        <v>3088</v>
      </c>
      <c r="F218" s="1851" t="s">
        <v>2258</v>
      </c>
      <c r="G218" s="1851" t="s">
        <v>3089</v>
      </c>
      <c r="H218" s="1851" t="s">
        <v>22</v>
      </c>
      <c r="I218" s="1851" t="s">
        <v>806</v>
      </c>
    </row>
    <row customHeight="1" ht="11.25">
      <c r="A219" s="1851" t="s">
        <v>2245</v>
      </c>
      <c r="B219" s="1851" t="s">
        <v>16</v>
      </c>
      <c r="C219" s="1851" t="s">
        <v>3090</v>
      </c>
      <c r="D219" s="1851" t="s">
        <v>3091</v>
      </c>
      <c r="E219" s="1851" t="s">
        <v>3092</v>
      </c>
      <c r="F219" s="1851" t="s">
        <v>2258</v>
      </c>
      <c r="G219" s="1851" t="s">
        <v>3093</v>
      </c>
      <c r="H219" s="1851" t="s">
        <v>22</v>
      </c>
      <c r="I219" s="1851" t="s">
        <v>806</v>
      </c>
    </row>
    <row customHeight="1" ht="11.25">
      <c r="A220" s="1851" t="s">
        <v>2245</v>
      </c>
      <c r="B220" s="1851" t="s">
        <v>16</v>
      </c>
      <c r="C220" s="1851" t="s">
        <v>3094</v>
      </c>
      <c r="D220" s="1851" t="s">
        <v>3095</v>
      </c>
      <c r="E220" s="1851" t="s">
        <v>3096</v>
      </c>
      <c r="F220" s="1851" t="s">
        <v>2371</v>
      </c>
      <c r="G220" s="1851" t="s">
        <v>2955</v>
      </c>
      <c r="H220" s="1851" t="s">
        <v>22</v>
      </c>
      <c r="I220" s="1851" t="s">
        <v>806</v>
      </c>
    </row>
    <row customHeight="1" ht="11.25">
      <c r="A221" s="1851" t="s">
        <v>2245</v>
      </c>
      <c r="B221" s="1851" t="s">
        <v>16</v>
      </c>
      <c r="C221" s="1851" t="s">
        <v>3097</v>
      </c>
      <c r="D221" s="1851" t="s">
        <v>3098</v>
      </c>
      <c r="E221" s="1851" t="s">
        <v>3099</v>
      </c>
      <c r="F221" s="1851" t="s">
        <v>2271</v>
      </c>
      <c r="G221" s="1851" t="s">
        <v>3100</v>
      </c>
      <c r="H221" s="1851" t="s">
        <v>22</v>
      </c>
      <c r="I221" s="1851" t="s">
        <v>806</v>
      </c>
    </row>
    <row customHeight="1" ht="11.25">
      <c r="A222" s="1851" t="s">
        <v>2245</v>
      </c>
      <c r="B222" s="1851" t="s">
        <v>16</v>
      </c>
      <c r="C222" s="1851" t="s">
        <v>3101</v>
      </c>
      <c r="D222" s="1851" t="s">
        <v>3102</v>
      </c>
      <c r="E222" s="1851" t="s">
        <v>3103</v>
      </c>
      <c r="F222" s="1851" t="s">
        <v>3012</v>
      </c>
      <c r="G222" s="1851" t="s">
        <v>22</v>
      </c>
      <c r="H222" s="1851" t="s">
        <v>22</v>
      </c>
      <c r="I222" s="1851" t="s">
        <v>806</v>
      </c>
    </row>
    <row customHeight="1" ht="11.25">
      <c r="A223" s="1851" t="s">
        <v>2245</v>
      </c>
      <c r="B223" s="1851" t="s">
        <v>16</v>
      </c>
      <c r="C223" s="1851" t="s">
        <v>3104</v>
      </c>
      <c r="D223" s="1851" t="s">
        <v>3105</v>
      </c>
      <c r="E223" s="1851" t="s">
        <v>3106</v>
      </c>
      <c r="F223" s="1851" t="s">
        <v>2371</v>
      </c>
      <c r="G223" s="1851" t="s">
        <v>2955</v>
      </c>
      <c r="H223" s="1851" t="s">
        <v>22</v>
      </c>
      <c r="I223" s="1851" t="s">
        <v>806</v>
      </c>
    </row>
    <row customHeight="1" ht="11.25">
      <c r="A224" s="1851" t="s">
        <v>2245</v>
      </c>
      <c r="B224" s="1851" t="s">
        <v>16</v>
      </c>
      <c r="C224" s="1851" t="s">
        <v>3107</v>
      </c>
      <c r="D224" s="1851" t="s">
        <v>3108</v>
      </c>
      <c r="E224" s="1851" t="s">
        <v>3109</v>
      </c>
      <c r="F224" s="1851" t="s">
        <v>3110</v>
      </c>
      <c r="G224" s="1851" t="s">
        <v>3111</v>
      </c>
      <c r="H224" s="1851" t="s">
        <v>22</v>
      </c>
      <c r="I224" s="1851" t="s">
        <v>806</v>
      </c>
    </row>
    <row customHeight="1" ht="11.25">
      <c r="A225" s="1851" t="s">
        <v>2245</v>
      </c>
      <c r="B225" s="1851" t="s">
        <v>16</v>
      </c>
      <c r="C225" s="1851" t="s">
        <v>3112</v>
      </c>
      <c r="D225" s="1851" t="s">
        <v>3113</v>
      </c>
      <c r="E225" s="1851" t="s">
        <v>3114</v>
      </c>
      <c r="F225" s="1851" t="s">
        <v>2262</v>
      </c>
      <c r="G225" s="1851" t="s">
        <v>3115</v>
      </c>
      <c r="H225" s="1851" t="s">
        <v>22</v>
      </c>
      <c r="I225" s="1851" t="s">
        <v>806</v>
      </c>
    </row>
    <row customHeight="1" ht="11.25">
      <c r="A226" s="1851" t="s">
        <v>2245</v>
      </c>
      <c r="B226" s="1851" t="s">
        <v>16</v>
      </c>
      <c r="C226" s="1851" t="s">
        <v>3116</v>
      </c>
      <c r="D226" s="1851" t="s">
        <v>3117</v>
      </c>
      <c r="E226" s="1851" t="s">
        <v>3118</v>
      </c>
      <c r="F226" s="1851" t="s">
        <v>2366</v>
      </c>
      <c r="G226" s="1851" t="s">
        <v>3119</v>
      </c>
      <c r="H226" s="1851" t="s">
        <v>22</v>
      </c>
      <c r="I226" s="1851" t="s">
        <v>806</v>
      </c>
    </row>
    <row customHeight="1" ht="11.25">
      <c r="A227" s="1851" t="s">
        <v>2245</v>
      </c>
      <c r="B227" s="1851" t="s">
        <v>16</v>
      </c>
      <c r="C227" s="1851" t="s">
        <v>3120</v>
      </c>
      <c r="D227" s="1851" t="s">
        <v>3121</v>
      </c>
      <c r="E227" s="1851" t="s">
        <v>3122</v>
      </c>
      <c r="F227" s="1851" t="s">
        <v>2371</v>
      </c>
      <c r="G227" s="1851" t="s">
        <v>22</v>
      </c>
      <c r="H227" s="1851" t="s">
        <v>22</v>
      </c>
      <c r="I227" s="1851" t="s">
        <v>806</v>
      </c>
    </row>
    <row customHeight="1" ht="11.25">
      <c r="A228" s="1851" t="s">
        <v>2245</v>
      </c>
      <c r="B228" s="1851" t="s">
        <v>16</v>
      </c>
      <c r="C228" s="1851" t="s">
        <v>3123</v>
      </c>
      <c r="D228" s="1851" t="s">
        <v>3124</v>
      </c>
      <c r="E228" s="1851" t="s">
        <v>3125</v>
      </c>
      <c r="F228" s="1851" t="s">
        <v>2426</v>
      </c>
      <c r="G228" s="1851" t="s">
        <v>3126</v>
      </c>
      <c r="H228" s="1851" t="s">
        <v>22</v>
      </c>
      <c r="I228" s="1851" t="s">
        <v>806</v>
      </c>
    </row>
    <row customHeight="1" ht="11.25">
      <c r="A229" s="1851" t="s">
        <v>2245</v>
      </c>
      <c r="B229" s="1851" t="s">
        <v>16</v>
      </c>
      <c r="C229" s="1851" t="s">
        <v>3127</v>
      </c>
      <c r="D229" s="1851" t="s">
        <v>3128</v>
      </c>
      <c r="E229" s="1851" t="s">
        <v>3129</v>
      </c>
      <c r="F229" s="1851" t="s">
        <v>2262</v>
      </c>
      <c r="G229" s="1851" t="s">
        <v>22</v>
      </c>
      <c r="H229" s="1851" t="s">
        <v>22</v>
      </c>
      <c r="I229" s="1851" t="s">
        <v>806</v>
      </c>
    </row>
    <row customHeight="1" ht="11.25">
      <c r="A230" s="1851" t="s">
        <v>2245</v>
      </c>
      <c r="B230" s="1851" t="s">
        <v>16</v>
      </c>
      <c r="C230" s="1851" t="s">
        <v>3130</v>
      </c>
      <c r="D230" s="1851" t="s">
        <v>3131</v>
      </c>
      <c r="E230" s="1851" t="s">
        <v>3132</v>
      </c>
      <c r="F230" s="1851" t="s">
        <v>2371</v>
      </c>
      <c r="G230" s="1851" t="s">
        <v>3133</v>
      </c>
      <c r="H230" s="1851" t="s">
        <v>22</v>
      </c>
      <c r="I230" s="1851" t="s">
        <v>806</v>
      </c>
    </row>
    <row customHeight="1" ht="11.25">
      <c r="A231" s="1851" t="s">
        <v>2245</v>
      </c>
      <c r="B231" s="1851" t="s">
        <v>16</v>
      </c>
      <c r="C231" s="1851" t="s">
        <v>3134</v>
      </c>
      <c r="D231" s="1851" t="s">
        <v>3135</v>
      </c>
      <c r="E231" s="1851" t="s">
        <v>3136</v>
      </c>
      <c r="F231" s="1851" t="s">
        <v>2371</v>
      </c>
      <c r="G231" s="1851" t="s">
        <v>2955</v>
      </c>
      <c r="H231" s="1851" t="s">
        <v>22</v>
      </c>
      <c r="I231" s="1851" t="s">
        <v>806</v>
      </c>
    </row>
    <row customHeight="1" ht="11.25">
      <c r="A232" s="1851" t="s">
        <v>2245</v>
      </c>
      <c r="B232" s="1851" t="s">
        <v>16</v>
      </c>
      <c r="C232" s="1851" t="s">
        <v>3137</v>
      </c>
      <c r="D232" s="1851" t="s">
        <v>3138</v>
      </c>
      <c r="E232" s="1851" t="s">
        <v>3139</v>
      </c>
      <c r="F232" s="1851" t="s">
        <v>2253</v>
      </c>
      <c r="G232" s="1851" t="s">
        <v>3140</v>
      </c>
      <c r="H232" s="1851" t="s">
        <v>22</v>
      </c>
      <c r="I232" s="1851" t="s">
        <v>806</v>
      </c>
    </row>
    <row customHeight="1" ht="11.25">
      <c r="A233" s="1851" t="s">
        <v>2245</v>
      </c>
      <c r="B233" s="1851" t="s">
        <v>16</v>
      </c>
      <c r="C233" s="1851" t="s">
        <v>3141</v>
      </c>
      <c r="D233" s="1851" t="s">
        <v>3142</v>
      </c>
      <c r="E233" s="1851" t="s">
        <v>3143</v>
      </c>
      <c r="F233" s="1851" t="s">
        <v>2452</v>
      </c>
      <c r="G233" s="1851" t="s">
        <v>3144</v>
      </c>
      <c r="H233" s="1851" t="s">
        <v>22</v>
      </c>
      <c r="I233" s="1851" t="s">
        <v>806</v>
      </c>
    </row>
    <row customHeight="1" ht="11.25">
      <c r="A234" s="1851" t="s">
        <v>2245</v>
      </c>
      <c r="B234" s="1851" t="s">
        <v>16</v>
      </c>
      <c r="C234" s="1851" t="s">
        <v>3145</v>
      </c>
      <c r="D234" s="1851" t="s">
        <v>3146</v>
      </c>
      <c r="E234" s="1851" t="s">
        <v>3147</v>
      </c>
      <c r="F234" s="1851" t="s">
        <v>2359</v>
      </c>
      <c r="G234" s="1851" t="s">
        <v>22</v>
      </c>
      <c r="H234" s="1851" t="s">
        <v>22</v>
      </c>
      <c r="I234" s="1851" t="s">
        <v>806</v>
      </c>
    </row>
    <row customHeight="1" ht="11.25">
      <c r="A235" s="1851" t="s">
        <v>2245</v>
      </c>
      <c r="B235" s="1851" t="s">
        <v>16</v>
      </c>
      <c r="C235" s="1851" t="s">
        <v>3148</v>
      </c>
      <c r="D235" s="1851" t="s">
        <v>3149</v>
      </c>
      <c r="E235" s="1851" t="s">
        <v>3150</v>
      </c>
      <c r="F235" s="1851" t="s">
        <v>2262</v>
      </c>
      <c r="G235" s="1851" t="s">
        <v>3151</v>
      </c>
      <c r="H235" s="1851" t="s">
        <v>22</v>
      </c>
      <c r="I235" s="1851" t="s">
        <v>806</v>
      </c>
    </row>
    <row customHeight="1" ht="11.25">
      <c r="A236" s="1851" t="s">
        <v>2245</v>
      </c>
      <c r="B236" s="1851" t="s">
        <v>16</v>
      </c>
      <c r="C236" s="1851" t="s">
        <v>3152</v>
      </c>
      <c r="D236" s="1851" t="s">
        <v>3153</v>
      </c>
      <c r="E236" s="1851" t="s">
        <v>3154</v>
      </c>
      <c r="F236" s="1851" t="s">
        <v>2431</v>
      </c>
      <c r="G236" s="1851" t="s">
        <v>22</v>
      </c>
      <c r="H236" s="1851" t="s">
        <v>22</v>
      </c>
      <c r="I236" s="1851" t="s">
        <v>806</v>
      </c>
    </row>
    <row customHeight="1" ht="11.25">
      <c r="A237" s="1851" t="s">
        <v>2245</v>
      </c>
      <c r="B237" s="1851" t="s">
        <v>16</v>
      </c>
      <c r="C237" s="1851" t="s">
        <v>3155</v>
      </c>
      <c r="D237" s="1851" t="s">
        <v>3156</v>
      </c>
      <c r="E237" s="1851" t="s">
        <v>3157</v>
      </c>
      <c r="F237" s="1851" t="s">
        <v>2896</v>
      </c>
      <c r="G237" s="1851" t="s">
        <v>3158</v>
      </c>
      <c r="H237" s="1851" t="s">
        <v>22</v>
      </c>
      <c r="I237" s="1851" t="s">
        <v>806</v>
      </c>
    </row>
    <row customHeight="1" ht="11.25">
      <c r="A238" s="1851" t="s">
        <v>2245</v>
      </c>
      <c r="B238" s="1851" t="s">
        <v>16</v>
      </c>
      <c r="C238" s="1851" t="s">
        <v>3159</v>
      </c>
      <c r="D238" s="1851" t="s">
        <v>3160</v>
      </c>
      <c r="E238" s="1851" t="s">
        <v>3161</v>
      </c>
      <c r="F238" s="1851" t="s">
        <v>2266</v>
      </c>
      <c r="G238" s="1851" t="s">
        <v>22</v>
      </c>
      <c r="H238" s="1851" t="s">
        <v>22</v>
      </c>
      <c r="I238" s="1851" t="s">
        <v>806</v>
      </c>
    </row>
    <row customHeight="1" ht="11.25">
      <c r="A239" s="1851" t="s">
        <v>2245</v>
      </c>
      <c r="B239" s="1851" t="s">
        <v>16</v>
      </c>
      <c r="C239" s="1851" t="s">
        <v>3162</v>
      </c>
      <c r="D239" s="1851" t="s">
        <v>3163</v>
      </c>
      <c r="E239" s="1851" t="s">
        <v>3164</v>
      </c>
      <c r="F239" s="1851" t="s">
        <v>2483</v>
      </c>
      <c r="G239" s="1851" t="s">
        <v>3165</v>
      </c>
      <c r="H239" s="1851" t="s">
        <v>22</v>
      </c>
      <c r="I239" s="1851" t="s">
        <v>806</v>
      </c>
    </row>
    <row customHeight="1" ht="11.25">
      <c r="A240" s="1851" t="s">
        <v>2245</v>
      </c>
      <c r="B240" s="1851" t="s">
        <v>16</v>
      </c>
      <c r="C240" s="1851" t="s">
        <v>3166</v>
      </c>
      <c r="D240" s="1851" t="s">
        <v>3167</v>
      </c>
      <c r="E240" s="1851" t="s">
        <v>3168</v>
      </c>
      <c r="F240" s="1851" t="s">
        <v>2366</v>
      </c>
      <c r="G240" s="1851" t="s">
        <v>22</v>
      </c>
      <c r="H240" s="1851" t="s">
        <v>22</v>
      </c>
      <c r="I240" s="1851" t="s">
        <v>806</v>
      </c>
    </row>
    <row customHeight="1" ht="11.25">
      <c r="A241" s="1851" t="s">
        <v>2245</v>
      </c>
      <c r="B241" s="1851" t="s">
        <v>16</v>
      </c>
      <c r="C241" s="1851" t="s">
        <v>3169</v>
      </c>
      <c r="D241" s="1851" t="s">
        <v>3170</v>
      </c>
      <c r="E241" s="1851" t="s">
        <v>3171</v>
      </c>
      <c r="F241" s="1851" t="s">
        <v>2262</v>
      </c>
      <c r="G241" s="1851" t="s">
        <v>22</v>
      </c>
      <c r="H241" s="1851" t="s">
        <v>22</v>
      </c>
      <c r="I241" s="1851" t="s">
        <v>806</v>
      </c>
    </row>
    <row customHeight="1" ht="11.25">
      <c r="A242" s="1851" t="s">
        <v>2245</v>
      </c>
      <c r="B242" s="1851" t="s">
        <v>16</v>
      </c>
      <c r="C242" s="1851" t="s">
        <v>3172</v>
      </c>
      <c r="D242" s="1851" t="s">
        <v>3173</v>
      </c>
      <c r="E242" s="1851" t="s">
        <v>3174</v>
      </c>
      <c r="F242" s="1851" t="s">
        <v>2359</v>
      </c>
      <c r="G242" s="1851" t="s">
        <v>22</v>
      </c>
      <c r="H242" s="1851" t="s">
        <v>22</v>
      </c>
      <c r="I242" s="1851" t="s">
        <v>806</v>
      </c>
    </row>
    <row customHeight="1" ht="11.25">
      <c r="A243" s="1851" t="s">
        <v>2245</v>
      </c>
      <c r="B243" s="1851" t="s">
        <v>16</v>
      </c>
      <c r="C243" s="1851" t="s">
        <v>3175</v>
      </c>
      <c r="D243" s="1851" t="s">
        <v>3176</v>
      </c>
      <c r="E243" s="1851" t="s">
        <v>3177</v>
      </c>
      <c r="F243" s="1851" t="s">
        <v>2825</v>
      </c>
      <c r="G243" s="1851" t="s">
        <v>2897</v>
      </c>
      <c r="H243" s="1851" t="s">
        <v>22</v>
      </c>
      <c r="I243" s="1851" t="s">
        <v>806</v>
      </c>
    </row>
    <row customHeight="1" ht="11.25">
      <c r="A244" s="1851" t="s">
        <v>2245</v>
      </c>
      <c r="B244" s="1851" t="s">
        <v>16</v>
      </c>
      <c r="C244" s="1851" t="s">
        <v>3178</v>
      </c>
      <c r="D244" s="1851" t="s">
        <v>3179</v>
      </c>
      <c r="E244" s="1851" t="s">
        <v>3180</v>
      </c>
      <c r="F244" s="1851" t="s">
        <v>2389</v>
      </c>
      <c r="G244" s="1851" t="s">
        <v>3181</v>
      </c>
      <c r="H244" s="1851" t="s">
        <v>22</v>
      </c>
      <c r="I244" s="1851" t="s">
        <v>806</v>
      </c>
    </row>
    <row customHeight="1" ht="11.25">
      <c r="A245" s="1851" t="s">
        <v>2245</v>
      </c>
      <c r="B245" s="1851" t="s">
        <v>16</v>
      </c>
      <c r="C245" s="1851" t="s">
        <v>3182</v>
      </c>
      <c r="D245" s="1851" t="s">
        <v>3183</v>
      </c>
      <c r="E245" s="1851" t="s">
        <v>3184</v>
      </c>
      <c r="F245" s="1851" t="s">
        <v>2366</v>
      </c>
      <c r="G245" s="1851" t="s">
        <v>3185</v>
      </c>
      <c r="H245" s="1851" t="s">
        <v>22</v>
      </c>
      <c r="I245" s="1851" t="s">
        <v>806</v>
      </c>
    </row>
    <row customHeight="1" ht="11.25">
      <c r="A246" s="1851" t="s">
        <v>2245</v>
      </c>
      <c r="B246" s="1851" t="s">
        <v>16</v>
      </c>
      <c r="C246" s="1851" t="s">
        <v>3186</v>
      </c>
      <c r="D246" s="1851" t="s">
        <v>3187</v>
      </c>
      <c r="E246" s="1851" t="s">
        <v>3188</v>
      </c>
      <c r="F246" s="1851" t="s">
        <v>2262</v>
      </c>
      <c r="G246" s="1851" t="s">
        <v>3189</v>
      </c>
      <c r="H246" s="1851" t="s">
        <v>22</v>
      </c>
      <c r="I246" s="1851" t="s">
        <v>806</v>
      </c>
    </row>
    <row customHeight="1" ht="11.25">
      <c r="A247" s="1851" t="s">
        <v>2245</v>
      </c>
      <c r="B247" s="1851" t="s">
        <v>16</v>
      </c>
      <c r="C247" s="1851" t="s">
        <v>3190</v>
      </c>
      <c r="D247" s="1851" t="s">
        <v>3191</v>
      </c>
      <c r="E247" s="1851" t="s">
        <v>3192</v>
      </c>
      <c r="F247" s="1851" t="s">
        <v>2355</v>
      </c>
      <c r="G247" s="1851" t="s">
        <v>3193</v>
      </c>
      <c r="H247" s="1851" t="s">
        <v>22</v>
      </c>
      <c r="I247" s="1851" t="s">
        <v>806</v>
      </c>
    </row>
    <row customHeight="1" ht="11.25">
      <c r="A248" s="1851" t="s">
        <v>2245</v>
      </c>
      <c r="B248" s="1851" t="s">
        <v>16</v>
      </c>
      <c r="C248" s="1851" t="s">
        <v>3194</v>
      </c>
      <c r="D248" s="1851" t="s">
        <v>3195</v>
      </c>
      <c r="E248" s="1851" t="s">
        <v>3196</v>
      </c>
      <c r="F248" s="1851" t="s">
        <v>2271</v>
      </c>
      <c r="G248" s="1851" t="s">
        <v>22</v>
      </c>
      <c r="H248" s="1851" t="s">
        <v>22</v>
      </c>
      <c r="I248" s="1851" t="s">
        <v>806</v>
      </c>
    </row>
    <row customHeight="1" ht="11.25">
      <c r="A249" s="1851" t="s">
        <v>2245</v>
      </c>
      <c r="B249" s="1851" t="s">
        <v>16</v>
      </c>
      <c r="C249" s="1851" t="s">
        <v>3197</v>
      </c>
      <c r="D249" s="1851" t="s">
        <v>3198</v>
      </c>
      <c r="E249" s="1851" t="s">
        <v>3199</v>
      </c>
      <c r="F249" s="1851" t="s">
        <v>2262</v>
      </c>
      <c r="G249" s="1851" t="s">
        <v>22</v>
      </c>
      <c r="H249" s="1851" t="s">
        <v>22</v>
      </c>
      <c r="I249" s="1851" t="s">
        <v>806</v>
      </c>
    </row>
    <row customHeight="1" ht="11.25">
      <c r="A250" s="1851" t="s">
        <v>2245</v>
      </c>
      <c r="B250" s="1851" t="s">
        <v>16</v>
      </c>
      <c r="C250" s="1851" t="s">
        <v>3200</v>
      </c>
      <c r="D250" s="1851" t="s">
        <v>3201</v>
      </c>
      <c r="E250" s="1851" t="s">
        <v>3202</v>
      </c>
      <c r="F250" s="1851" t="s">
        <v>2262</v>
      </c>
      <c r="G250" s="1851" t="s">
        <v>3203</v>
      </c>
      <c r="H250" s="1851" t="s">
        <v>22</v>
      </c>
      <c r="I250" s="1851" t="s">
        <v>806</v>
      </c>
    </row>
    <row customHeight="1" ht="11.25">
      <c r="A251" s="1851" t="s">
        <v>2245</v>
      </c>
      <c r="B251" s="1851" t="s">
        <v>16</v>
      </c>
      <c r="C251" s="1851" t="s">
        <v>3204</v>
      </c>
      <c r="D251" s="1851" t="s">
        <v>3201</v>
      </c>
      <c r="E251" s="1851" t="s">
        <v>3205</v>
      </c>
      <c r="F251" s="1851" t="s">
        <v>2258</v>
      </c>
      <c r="G251" s="1851" t="s">
        <v>3206</v>
      </c>
      <c r="H251" s="1851" t="s">
        <v>22</v>
      </c>
      <c r="I251" s="1851" t="s">
        <v>806</v>
      </c>
    </row>
    <row customHeight="1" ht="11.25">
      <c r="A252" s="1851" t="s">
        <v>2245</v>
      </c>
      <c r="B252" s="1851" t="s">
        <v>16</v>
      </c>
      <c r="C252" s="1851" t="s">
        <v>3207</v>
      </c>
      <c r="D252" s="1851" t="s">
        <v>3208</v>
      </c>
      <c r="E252" s="1851" t="s">
        <v>3209</v>
      </c>
      <c r="F252" s="1851" t="s">
        <v>2262</v>
      </c>
      <c r="G252" s="1851" t="s">
        <v>22</v>
      </c>
      <c r="H252" s="1851" t="s">
        <v>22</v>
      </c>
      <c r="I252" s="1851" t="s">
        <v>806</v>
      </c>
    </row>
    <row customHeight="1" ht="11.25">
      <c r="A253" s="1851" t="s">
        <v>2245</v>
      </c>
      <c r="B253" s="1851" t="s">
        <v>16</v>
      </c>
      <c r="C253" s="1851" t="s">
        <v>3210</v>
      </c>
      <c r="D253" s="1851" t="s">
        <v>3211</v>
      </c>
      <c r="E253" s="1851" t="s">
        <v>3212</v>
      </c>
      <c r="F253" s="1851" t="s">
        <v>2262</v>
      </c>
      <c r="G253" s="1851" t="s">
        <v>22</v>
      </c>
      <c r="H253" s="1851" t="s">
        <v>22</v>
      </c>
      <c r="I253" s="1851" t="s">
        <v>806</v>
      </c>
    </row>
    <row customHeight="1" ht="11.25">
      <c r="A254" s="1851" t="s">
        <v>2245</v>
      </c>
      <c r="B254" s="1851" t="s">
        <v>16</v>
      </c>
      <c r="C254" s="1851" t="s">
        <v>3213</v>
      </c>
      <c r="D254" s="1851" t="s">
        <v>3214</v>
      </c>
      <c r="E254" s="1851" t="s">
        <v>3215</v>
      </c>
      <c r="F254" s="1851" t="s">
        <v>2366</v>
      </c>
      <c r="G254" s="1851" t="s">
        <v>22</v>
      </c>
      <c r="H254" s="1851" t="s">
        <v>22</v>
      </c>
      <c r="I254" s="1851" t="s">
        <v>806</v>
      </c>
    </row>
    <row customHeight="1" ht="11.25">
      <c r="A255" s="1851" t="s">
        <v>2245</v>
      </c>
      <c r="B255" s="1851" t="s">
        <v>16</v>
      </c>
      <c r="C255" s="1851" t="s">
        <v>3216</v>
      </c>
      <c r="D255" s="1851" t="s">
        <v>3217</v>
      </c>
      <c r="E255" s="1851" t="s">
        <v>3218</v>
      </c>
      <c r="F255" s="1851" t="s">
        <v>2279</v>
      </c>
      <c r="G255" s="1851" t="s">
        <v>3219</v>
      </c>
      <c r="H255" s="1851" t="s">
        <v>3220</v>
      </c>
      <c r="I255" s="1851" t="s">
        <v>806</v>
      </c>
    </row>
    <row customHeight="1" ht="11.25">
      <c r="A256" s="1851" t="s">
        <v>2245</v>
      </c>
      <c r="B256" s="1851" t="s">
        <v>16</v>
      </c>
      <c r="C256" s="1851" t="s">
        <v>3221</v>
      </c>
      <c r="D256" s="1851" t="s">
        <v>3222</v>
      </c>
      <c r="E256" s="1851" t="s">
        <v>3223</v>
      </c>
      <c r="F256" s="1851" t="s">
        <v>2896</v>
      </c>
      <c r="G256" s="1851" t="s">
        <v>3224</v>
      </c>
      <c r="H256" s="1851" t="s">
        <v>22</v>
      </c>
      <c r="I256" s="1851" t="s">
        <v>806</v>
      </c>
    </row>
    <row customHeight="1" ht="11.25">
      <c r="A257" s="1851" t="s">
        <v>2245</v>
      </c>
      <c r="B257" s="1851" t="s">
        <v>16</v>
      </c>
      <c r="C257" s="1851" t="s">
        <v>3225</v>
      </c>
      <c r="D257" s="1851" t="s">
        <v>3226</v>
      </c>
      <c r="E257" s="1851" t="s">
        <v>3227</v>
      </c>
      <c r="F257" s="1851" t="s">
        <v>2371</v>
      </c>
      <c r="G257" s="1851" t="s">
        <v>2390</v>
      </c>
      <c r="H257" s="1851" t="s">
        <v>22</v>
      </c>
      <c r="I257" s="1851" t="s">
        <v>806</v>
      </c>
    </row>
    <row customHeight="1" ht="11.25">
      <c r="A258" s="1851" t="s">
        <v>2245</v>
      </c>
      <c r="B258" s="1851" t="s">
        <v>16</v>
      </c>
      <c r="C258" s="1851" t="s">
        <v>3228</v>
      </c>
      <c r="D258" s="1851" t="s">
        <v>3226</v>
      </c>
      <c r="E258" s="1851" t="s">
        <v>3229</v>
      </c>
      <c r="F258" s="1851" t="s">
        <v>2366</v>
      </c>
      <c r="G258" s="1851" t="s">
        <v>3230</v>
      </c>
      <c r="H258" s="1851" t="s">
        <v>22</v>
      </c>
      <c r="I258" s="1851" t="s">
        <v>806</v>
      </c>
    </row>
    <row customHeight="1" ht="11.25">
      <c r="A259" s="1851" t="s">
        <v>2245</v>
      </c>
      <c r="B259" s="1851" t="s">
        <v>16</v>
      </c>
      <c r="C259" s="1851" t="s">
        <v>3231</v>
      </c>
      <c r="D259" s="1851" t="s">
        <v>3232</v>
      </c>
      <c r="E259" s="1851" t="s">
        <v>3233</v>
      </c>
      <c r="F259" s="1851" t="s">
        <v>2262</v>
      </c>
      <c r="G259" s="1851" t="s">
        <v>3234</v>
      </c>
      <c r="H259" s="1851" t="s">
        <v>22</v>
      </c>
      <c r="I259" s="1851" t="s">
        <v>806</v>
      </c>
    </row>
    <row customHeight="1" ht="11.25">
      <c r="A260" s="1851" t="s">
        <v>2245</v>
      </c>
      <c r="B260" s="1851" t="s">
        <v>16</v>
      </c>
      <c r="C260" s="1851" t="s">
        <v>3235</v>
      </c>
      <c r="D260" s="1851" t="s">
        <v>3236</v>
      </c>
      <c r="E260" s="1851" t="s">
        <v>3237</v>
      </c>
      <c r="F260" s="1851" t="s">
        <v>2262</v>
      </c>
      <c r="G260" s="1851" t="s">
        <v>3238</v>
      </c>
      <c r="H260" s="1851" t="s">
        <v>22</v>
      </c>
      <c r="I260" s="1851" t="s">
        <v>806</v>
      </c>
    </row>
    <row customHeight="1" ht="11.25">
      <c r="A261" s="1851" t="s">
        <v>2245</v>
      </c>
      <c r="B261" s="1851" t="s">
        <v>16</v>
      </c>
      <c r="C261" s="1851" t="s">
        <v>3239</v>
      </c>
      <c r="D261" s="1851" t="s">
        <v>3240</v>
      </c>
      <c r="E261" s="1851" t="s">
        <v>3241</v>
      </c>
      <c r="F261" s="1851" t="s">
        <v>2262</v>
      </c>
      <c r="G261" s="1851" t="s">
        <v>3165</v>
      </c>
      <c r="H261" s="1851" t="s">
        <v>22</v>
      </c>
      <c r="I261" s="1851" t="s">
        <v>806</v>
      </c>
    </row>
    <row customHeight="1" ht="11.25">
      <c r="A262" s="1851" t="s">
        <v>2245</v>
      </c>
      <c r="B262" s="1851" t="s">
        <v>16</v>
      </c>
      <c r="C262" s="1851" t="s">
        <v>3242</v>
      </c>
      <c r="D262" s="1851" t="s">
        <v>3243</v>
      </c>
      <c r="E262" s="1851" t="s">
        <v>3244</v>
      </c>
      <c r="F262" s="1851" t="s">
        <v>2642</v>
      </c>
      <c r="G262" s="1851" t="s">
        <v>3245</v>
      </c>
      <c r="H262" s="1851" t="s">
        <v>22</v>
      </c>
      <c r="I262" s="1851" t="s">
        <v>806</v>
      </c>
    </row>
    <row customHeight="1" ht="11.25">
      <c r="A263" s="1851" t="s">
        <v>2245</v>
      </c>
      <c r="B263" s="1851" t="s">
        <v>16</v>
      </c>
      <c r="C263" s="1851" t="s">
        <v>3246</v>
      </c>
      <c r="D263" s="1851" t="s">
        <v>3247</v>
      </c>
      <c r="E263" s="1851" t="s">
        <v>3248</v>
      </c>
      <c r="F263" s="1851" t="s">
        <v>2258</v>
      </c>
      <c r="G263" s="1851" t="s">
        <v>3249</v>
      </c>
      <c r="H263" s="1851" t="s">
        <v>22</v>
      </c>
      <c r="I263" s="1851" t="s">
        <v>806</v>
      </c>
    </row>
    <row customHeight="1" ht="11.25">
      <c r="A264" s="1851" t="s">
        <v>2245</v>
      </c>
      <c r="B264" s="1851" t="s">
        <v>16</v>
      </c>
      <c r="C264" s="1851" t="s">
        <v>3250</v>
      </c>
      <c r="D264" s="1851" t="s">
        <v>3251</v>
      </c>
      <c r="E264" s="1851" t="s">
        <v>3252</v>
      </c>
      <c r="F264" s="1851" t="s">
        <v>2359</v>
      </c>
      <c r="G264" s="1851" t="s">
        <v>3253</v>
      </c>
      <c r="H264" s="1851" t="s">
        <v>22</v>
      </c>
      <c r="I264" s="1851" t="s">
        <v>806</v>
      </c>
    </row>
    <row customHeight="1" ht="11.25">
      <c r="A265" s="1851" t="s">
        <v>2245</v>
      </c>
      <c r="B265" s="1851" t="s">
        <v>16</v>
      </c>
      <c r="C265" s="1851" t="s">
        <v>3254</v>
      </c>
      <c r="D265" s="1851" t="s">
        <v>3255</v>
      </c>
      <c r="E265" s="1851" t="s">
        <v>3256</v>
      </c>
      <c r="F265" s="1851" t="s">
        <v>2258</v>
      </c>
      <c r="G265" s="1851" t="s">
        <v>22</v>
      </c>
      <c r="H265" s="1851" t="s">
        <v>22</v>
      </c>
      <c r="I265" s="1851" t="s">
        <v>806</v>
      </c>
    </row>
    <row customHeight="1" ht="11.25">
      <c r="A266" s="1851" t="s">
        <v>2245</v>
      </c>
      <c r="B266" s="1851" t="s">
        <v>16</v>
      </c>
      <c r="C266" s="1851" t="s">
        <v>3257</v>
      </c>
      <c r="D266" s="1851" t="s">
        <v>3258</v>
      </c>
      <c r="E266" s="1851" t="s">
        <v>3259</v>
      </c>
      <c r="F266" s="1851" t="s">
        <v>2279</v>
      </c>
      <c r="G266" s="1851" t="s">
        <v>3260</v>
      </c>
      <c r="H266" s="1851" t="s">
        <v>22</v>
      </c>
      <c r="I266" s="1851" t="s">
        <v>806</v>
      </c>
    </row>
    <row customHeight="1" ht="11.25">
      <c r="A267" s="1851" t="s">
        <v>2245</v>
      </c>
      <c r="B267" s="1851" t="s">
        <v>16</v>
      </c>
      <c r="C267" s="1851" t="s">
        <v>3261</v>
      </c>
      <c r="D267" s="1851" t="s">
        <v>3262</v>
      </c>
      <c r="E267" s="1851" t="s">
        <v>3263</v>
      </c>
      <c r="F267" s="1851" t="s">
        <v>2350</v>
      </c>
      <c r="G267" s="1851" t="s">
        <v>3264</v>
      </c>
      <c r="H267" s="1851" t="s">
        <v>22</v>
      </c>
      <c r="I267" s="1851" t="s">
        <v>806</v>
      </c>
    </row>
    <row customHeight="1" ht="11.25">
      <c r="A268" s="1851" t="s">
        <v>2245</v>
      </c>
      <c r="B268" s="1851" t="s">
        <v>16</v>
      </c>
      <c r="C268" s="1851" t="s">
        <v>3265</v>
      </c>
      <c r="D268" s="1851" t="s">
        <v>3266</v>
      </c>
      <c r="E268" s="1851" t="s">
        <v>3267</v>
      </c>
      <c r="F268" s="1851" t="s">
        <v>2279</v>
      </c>
      <c r="G268" s="1851" t="s">
        <v>2488</v>
      </c>
      <c r="H268" s="1851" t="s">
        <v>22</v>
      </c>
      <c r="I268" s="1851" t="s">
        <v>806</v>
      </c>
    </row>
    <row customHeight="1" ht="11.25">
      <c r="A269" s="1851" t="s">
        <v>2245</v>
      </c>
      <c r="B269" s="1851" t="s">
        <v>16</v>
      </c>
      <c r="C269" s="1851" t="s">
        <v>3268</v>
      </c>
      <c r="D269" s="1851" t="s">
        <v>3269</v>
      </c>
      <c r="E269" s="1851" t="s">
        <v>3270</v>
      </c>
      <c r="F269" s="1851" t="s">
        <v>2389</v>
      </c>
      <c r="G269" s="1851" t="s">
        <v>3271</v>
      </c>
      <c r="H269" s="1851" t="s">
        <v>22</v>
      </c>
      <c r="I269" s="1851" t="s">
        <v>806</v>
      </c>
    </row>
    <row customHeight="1" ht="11.25">
      <c r="A270" s="1851" t="s">
        <v>2245</v>
      </c>
      <c r="B270" s="1851" t="s">
        <v>16</v>
      </c>
      <c r="C270" s="1851" t="s">
        <v>3272</v>
      </c>
      <c r="D270" s="1851" t="s">
        <v>3273</v>
      </c>
      <c r="E270" s="1851" t="s">
        <v>3274</v>
      </c>
      <c r="F270" s="1851" t="s">
        <v>2389</v>
      </c>
      <c r="G270" s="1851" t="s">
        <v>3275</v>
      </c>
      <c r="H270" s="1851" t="s">
        <v>22</v>
      </c>
      <c r="I270" s="1851" t="s">
        <v>806</v>
      </c>
    </row>
    <row customHeight="1" ht="11.25">
      <c r="A271" s="1851" t="s">
        <v>2245</v>
      </c>
      <c r="B271" s="1851" t="s">
        <v>16</v>
      </c>
      <c r="C271" s="1851" t="s">
        <v>3276</v>
      </c>
      <c r="D271" s="1851" t="s">
        <v>3277</v>
      </c>
      <c r="E271" s="1851" t="s">
        <v>3278</v>
      </c>
      <c r="F271" s="1851" t="s">
        <v>2262</v>
      </c>
      <c r="G271" s="1851" t="s">
        <v>3279</v>
      </c>
      <c r="H271" s="1851" t="s">
        <v>22</v>
      </c>
      <c r="I271" s="1851" t="s">
        <v>806</v>
      </c>
    </row>
    <row customHeight="1" ht="11.25">
      <c r="A272" s="1851" t="s">
        <v>2245</v>
      </c>
      <c r="B272" s="1851" t="s">
        <v>16</v>
      </c>
      <c r="C272" s="1851" t="s">
        <v>3280</v>
      </c>
      <c r="D272" s="1851" t="s">
        <v>3277</v>
      </c>
      <c r="E272" s="1851" t="s">
        <v>3281</v>
      </c>
      <c r="F272" s="1851" t="s">
        <v>2350</v>
      </c>
      <c r="G272" s="1851" t="s">
        <v>3282</v>
      </c>
      <c r="H272" s="1851" t="s">
        <v>22</v>
      </c>
      <c r="I272" s="1851" t="s">
        <v>806</v>
      </c>
    </row>
    <row customHeight="1" ht="11.25">
      <c r="A273" s="1851" t="s">
        <v>2245</v>
      </c>
      <c r="B273" s="1851" t="s">
        <v>16</v>
      </c>
      <c r="C273" s="1851" t="s">
        <v>3283</v>
      </c>
      <c r="D273" s="1851" t="s">
        <v>3284</v>
      </c>
      <c r="E273" s="1851" t="s">
        <v>3285</v>
      </c>
      <c r="F273" s="1851" t="s">
        <v>2279</v>
      </c>
      <c r="G273" s="1851" t="s">
        <v>22</v>
      </c>
      <c r="H273" s="1851" t="s">
        <v>22</v>
      </c>
      <c r="I273" s="1851" t="s">
        <v>806</v>
      </c>
    </row>
    <row customHeight="1" ht="11.25">
      <c r="A274" s="1851" t="s">
        <v>2245</v>
      </c>
      <c r="B274" s="1851" t="s">
        <v>16</v>
      </c>
      <c r="C274" s="1851" t="s">
        <v>3286</v>
      </c>
      <c r="D274" s="1851" t="s">
        <v>3284</v>
      </c>
      <c r="E274" s="1851" t="s">
        <v>3287</v>
      </c>
      <c r="F274" s="1851" t="s">
        <v>2371</v>
      </c>
      <c r="G274" s="1851" t="s">
        <v>3288</v>
      </c>
      <c r="H274" s="1851" t="s">
        <v>22</v>
      </c>
      <c r="I274" s="1851" t="s">
        <v>806</v>
      </c>
    </row>
    <row customHeight="1" ht="11.25">
      <c r="A275" s="1851" t="s">
        <v>2245</v>
      </c>
      <c r="B275" s="1851" t="s">
        <v>16</v>
      </c>
      <c r="C275" s="1851" t="s">
        <v>3289</v>
      </c>
      <c r="D275" s="1851" t="s">
        <v>3290</v>
      </c>
      <c r="E275" s="1851" t="s">
        <v>3291</v>
      </c>
      <c r="F275" s="1851" t="s">
        <v>2266</v>
      </c>
      <c r="G275" s="1851" t="s">
        <v>3292</v>
      </c>
      <c r="H275" s="1851" t="s">
        <v>22</v>
      </c>
      <c r="I275" s="1851" t="s">
        <v>806</v>
      </c>
    </row>
    <row customHeight="1" ht="11.25">
      <c r="A276" s="1851" t="s">
        <v>2245</v>
      </c>
      <c r="B276" s="1851" t="s">
        <v>16</v>
      </c>
      <c r="C276" s="1851" t="s">
        <v>3293</v>
      </c>
      <c r="D276" s="1851" t="s">
        <v>3294</v>
      </c>
      <c r="E276" s="1851" t="s">
        <v>3295</v>
      </c>
      <c r="F276" s="1851" t="s">
        <v>2452</v>
      </c>
      <c r="G276" s="1851" t="s">
        <v>22</v>
      </c>
      <c r="H276" s="1851" t="s">
        <v>22</v>
      </c>
      <c r="I276" s="1851" t="s">
        <v>806</v>
      </c>
    </row>
    <row customHeight="1" ht="11.25">
      <c r="A277" s="1851" t="s">
        <v>2245</v>
      </c>
      <c r="B277" s="1851" t="s">
        <v>16</v>
      </c>
      <c r="C277" s="1851" t="s">
        <v>3296</v>
      </c>
      <c r="D277" s="1851" t="s">
        <v>3297</v>
      </c>
      <c r="E277" s="1851" t="s">
        <v>3298</v>
      </c>
      <c r="F277" s="1851" t="s">
        <v>2389</v>
      </c>
      <c r="G277" s="1851" t="s">
        <v>3299</v>
      </c>
      <c r="H277" s="1851" t="s">
        <v>22</v>
      </c>
      <c r="I277" s="1851" t="s">
        <v>806</v>
      </c>
    </row>
    <row customHeight="1" ht="11.25">
      <c r="A278" s="1851" t="s">
        <v>2245</v>
      </c>
      <c r="B278" s="1851" t="s">
        <v>16</v>
      </c>
      <c r="C278" s="1851" t="s">
        <v>3300</v>
      </c>
      <c r="D278" s="1851" t="s">
        <v>3301</v>
      </c>
      <c r="E278" s="1851" t="s">
        <v>3302</v>
      </c>
      <c r="F278" s="1851" t="s">
        <v>2355</v>
      </c>
      <c r="G278" s="1851" t="s">
        <v>22</v>
      </c>
      <c r="H278" s="1851" t="s">
        <v>22</v>
      </c>
      <c r="I278" s="1851" t="s">
        <v>806</v>
      </c>
    </row>
    <row customHeight="1" ht="11.25">
      <c r="A279" s="1851" t="s">
        <v>2245</v>
      </c>
      <c r="B279" s="1851" t="s">
        <v>16</v>
      </c>
      <c r="C279" s="1851" t="s">
        <v>3303</v>
      </c>
      <c r="D279" s="1851" t="s">
        <v>3304</v>
      </c>
      <c r="E279" s="1851" t="s">
        <v>3305</v>
      </c>
      <c r="F279" s="1851" t="s">
        <v>2371</v>
      </c>
      <c r="G279" s="1851" t="s">
        <v>3306</v>
      </c>
      <c r="H279" s="1851" t="s">
        <v>22</v>
      </c>
      <c r="I279" s="1851" t="s">
        <v>806</v>
      </c>
    </row>
    <row customHeight="1" ht="11.25">
      <c r="A280" s="1851" t="s">
        <v>2245</v>
      </c>
      <c r="B280" s="1851" t="s">
        <v>16</v>
      </c>
      <c r="C280" s="1851" t="s">
        <v>3307</v>
      </c>
      <c r="D280" s="1851" t="s">
        <v>3308</v>
      </c>
      <c r="E280" s="1851" t="s">
        <v>3309</v>
      </c>
      <c r="F280" s="1851" t="s">
        <v>2350</v>
      </c>
      <c r="G280" s="1851" t="s">
        <v>22</v>
      </c>
      <c r="H280" s="1851" t="s">
        <v>22</v>
      </c>
      <c r="I280" s="1851" t="s">
        <v>806</v>
      </c>
    </row>
    <row customHeight="1" ht="11.25">
      <c r="A281" s="1851" t="s">
        <v>2245</v>
      </c>
      <c r="B281" s="1851" t="s">
        <v>16</v>
      </c>
      <c r="C281" s="1851" t="s">
        <v>3310</v>
      </c>
      <c r="D281" s="1851" t="s">
        <v>3311</v>
      </c>
      <c r="E281" s="1851" t="s">
        <v>3312</v>
      </c>
      <c r="F281" s="1851" t="s">
        <v>2262</v>
      </c>
      <c r="G281" s="1851" t="s">
        <v>3313</v>
      </c>
      <c r="H281" s="1851" t="s">
        <v>22</v>
      </c>
      <c r="I281" s="1851" t="s">
        <v>806</v>
      </c>
    </row>
    <row customHeight="1" ht="11.25">
      <c r="A282" s="1851" t="s">
        <v>2245</v>
      </c>
      <c r="B282" s="1851" t="s">
        <v>16</v>
      </c>
      <c r="C282" s="1851" t="s">
        <v>3314</v>
      </c>
      <c r="D282" s="1851" t="s">
        <v>3315</v>
      </c>
      <c r="E282" s="1851" t="s">
        <v>3316</v>
      </c>
      <c r="F282" s="1851" t="s">
        <v>2279</v>
      </c>
      <c r="G282" s="1851" t="s">
        <v>3224</v>
      </c>
      <c r="H282" s="1851" t="s">
        <v>22</v>
      </c>
      <c r="I282" s="1851" t="s">
        <v>806</v>
      </c>
    </row>
    <row customHeight="1" ht="11.25">
      <c r="A283" s="1851" t="s">
        <v>2245</v>
      </c>
      <c r="B283" s="1851" t="s">
        <v>16</v>
      </c>
      <c r="C283" s="1851" t="s">
        <v>3317</v>
      </c>
      <c r="D283" s="1851" t="s">
        <v>3318</v>
      </c>
      <c r="E283" s="1851" t="s">
        <v>3319</v>
      </c>
      <c r="F283" s="1851" t="s">
        <v>2359</v>
      </c>
      <c r="G283" s="1851" t="s">
        <v>3320</v>
      </c>
      <c r="H283" s="1851" t="s">
        <v>22</v>
      </c>
      <c r="I283" s="1851" t="s">
        <v>806</v>
      </c>
    </row>
    <row customHeight="1" ht="11.25">
      <c r="A284" s="1851" t="s">
        <v>2245</v>
      </c>
      <c r="B284" s="1851" t="s">
        <v>16</v>
      </c>
      <c r="C284" s="1851" t="s">
        <v>3321</v>
      </c>
      <c r="D284" s="1851" t="s">
        <v>3318</v>
      </c>
      <c r="E284" s="1851" t="s">
        <v>3322</v>
      </c>
      <c r="F284" s="1851" t="s">
        <v>2359</v>
      </c>
      <c r="G284" s="1851" t="s">
        <v>3323</v>
      </c>
      <c r="H284" s="1851" t="s">
        <v>22</v>
      </c>
      <c r="I284" s="1851" t="s">
        <v>806</v>
      </c>
    </row>
    <row customHeight="1" ht="11.25">
      <c r="A285" s="1851" t="s">
        <v>2245</v>
      </c>
      <c r="B285" s="1851" t="s">
        <v>16</v>
      </c>
      <c r="C285" s="1851" t="s">
        <v>3324</v>
      </c>
      <c r="D285" s="1851" t="s">
        <v>3325</v>
      </c>
      <c r="E285" s="1851" t="s">
        <v>3326</v>
      </c>
      <c r="F285" s="1851" t="s">
        <v>2350</v>
      </c>
      <c r="G285" s="1851" t="s">
        <v>3327</v>
      </c>
      <c r="H285" s="1851" t="s">
        <v>22</v>
      </c>
      <c r="I285" s="1851" t="s">
        <v>806</v>
      </c>
    </row>
    <row customHeight="1" ht="11.25">
      <c r="A286" s="1851" t="s">
        <v>2245</v>
      </c>
      <c r="B286" s="1851" t="s">
        <v>16</v>
      </c>
      <c r="C286" s="1851" t="s">
        <v>3328</v>
      </c>
      <c r="D286" s="1851" t="s">
        <v>3329</v>
      </c>
      <c r="E286" s="1851" t="s">
        <v>3330</v>
      </c>
      <c r="F286" s="1851" t="s">
        <v>2258</v>
      </c>
      <c r="G286" s="1851" t="s">
        <v>3331</v>
      </c>
      <c r="H286" s="1851" t="s">
        <v>22</v>
      </c>
      <c r="I286" s="1851" t="s">
        <v>806</v>
      </c>
    </row>
    <row customHeight="1" ht="11.25">
      <c r="A287" s="1851" t="s">
        <v>2245</v>
      </c>
      <c r="B287" s="1851" t="s">
        <v>16</v>
      </c>
      <c r="C287" s="1851" t="s">
        <v>3332</v>
      </c>
      <c r="D287" s="1851" t="s">
        <v>3333</v>
      </c>
      <c r="E287" s="1851" t="s">
        <v>3334</v>
      </c>
      <c r="F287" s="1851" t="s">
        <v>2359</v>
      </c>
      <c r="G287" s="1851" t="s">
        <v>22</v>
      </c>
      <c r="H287" s="1851" t="s">
        <v>22</v>
      </c>
      <c r="I287" s="1851" t="s">
        <v>806</v>
      </c>
    </row>
    <row customHeight="1" ht="11.25">
      <c r="A288" s="1851" t="s">
        <v>2245</v>
      </c>
      <c r="B288" s="1851" t="s">
        <v>16</v>
      </c>
      <c r="C288" s="1851" t="s">
        <v>3335</v>
      </c>
      <c r="D288" s="1851" t="s">
        <v>3336</v>
      </c>
      <c r="E288" s="1851" t="s">
        <v>3337</v>
      </c>
      <c r="F288" s="1851" t="s">
        <v>2271</v>
      </c>
      <c r="G288" s="1851" t="s">
        <v>22</v>
      </c>
      <c r="H288" s="1851" t="s">
        <v>22</v>
      </c>
      <c r="I288" s="1851" t="s">
        <v>806</v>
      </c>
    </row>
    <row customHeight="1" ht="11.25">
      <c r="A289" s="1851" t="s">
        <v>2245</v>
      </c>
      <c r="B289" s="1851" t="s">
        <v>16</v>
      </c>
      <c r="C289" s="1851" t="s">
        <v>3338</v>
      </c>
      <c r="D289" s="1851" t="s">
        <v>3339</v>
      </c>
      <c r="E289" s="1851" t="s">
        <v>3340</v>
      </c>
      <c r="F289" s="1851" t="s">
        <v>2350</v>
      </c>
      <c r="G289" s="1851" t="s">
        <v>3341</v>
      </c>
      <c r="H289" s="1851" t="s">
        <v>22</v>
      </c>
      <c r="I289" s="1851" t="s">
        <v>806</v>
      </c>
    </row>
    <row customHeight="1" ht="11.25">
      <c r="A290" s="1851" t="s">
        <v>2245</v>
      </c>
      <c r="B290" s="1851" t="s">
        <v>16</v>
      </c>
      <c r="C290" s="1851" t="s">
        <v>3342</v>
      </c>
      <c r="D290" s="1851" t="s">
        <v>3343</v>
      </c>
      <c r="E290" s="1851" t="s">
        <v>3344</v>
      </c>
      <c r="F290" s="1851" t="s">
        <v>2258</v>
      </c>
      <c r="G290" s="1851" t="s">
        <v>3345</v>
      </c>
      <c r="H290" s="1851" t="s">
        <v>22</v>
      </c>
      <c r="I290" s="1851" t="s">
        <v>806</v>
      </c>
    </row>
    <row customHeight="1" ht="11.25">
      <c r="A291" s="1851" t="s">
        <v>2245</v>
      </c>
      <c r="B291" s="1851" t="s">
        <v>16</v>
      </c>
      <c r="C291" s="1851" t="s">
        <v>3346</v>
      </c>
      <c r="D291" s="1851" t="s">
        <v>3347</v>
      </c>
      <c r="E291" s="1851" t="s">
        <v>3348</v>
      </c>
      <c r="F291" s="1851" t="s">
        <v>2492</v>
      </c>
      <c r="G291" s="1851" t="s">
        <v>3349</v>
      </c>
      <c r="H291" s="1851" t="s">
        <v>22</v>
      </c>
      <c r="I291" s="1851" t="s">
        <v>806</v>
      </c>
    </row>
    <row customHeight="1" ht="11.25">
      <c r="A292" s="1851" t="s">
        <v>2245</v>
      </c>
      <c r="B292" s="1851" t="s">
        <v>16</v>
      </c>
      <c r="C292" s="1851" t="s">
        <v>3350</v>
      </c>
      <c r="D292" s="1851" t="s">
        <v>3351</v>
      </c>
      <c r="E292" s="1851" t="s">
        <v>3352</v>
      </c>
      <c r="F292" s="1851" t="s">
        <v>2253</v>
      </c>
      <c r="G292" s="1851" t="s">
        <v>3353</v>
      </c>
      <c r="H292" s="1851" t="s">
        <v>22</v>
      </c>
      <c r="I292" s="1851" t="s">
        <v>806</v>
      </c>
    </row>
    <row customHeight="1" ht="11.25">
      <c r="A293" s="1851" t="s">
        <v>2245</v>
      </c>
      <c r="B293" s="1851" t="s">
        <v>16</v>
      </c>
      <c r="C293" s="1851" t="s">
        <v>3354</v>
      </c>
      <c r="D293" s="1851" t="s">
        <v>3355</v>
      </c>
      <c r="E293" s="1851" t="s">
        <v>3356</v>
      </c>
      <c r="F293" s="1851" t="s">
        <v>2262</v>
      </c>
      <c r="G293" s="1851" t="s">
        <v>22</v>
      </c>
      <c r="H293" s="1851" t="s">
        <v>22</v>
      </c>
      <c r="I293" s="1851" t="s">
        <v>806</v>
      </c>
    </row>
    <row customHeight="1" ht="11.25">
      <c r="A294" s="1851" t="s">
        <v>2245</v>
      </c>
      <c r="B294" s="1851" t="s">
        <v>16</v>
      </c>
      <c r="C294" s="1851" t="s">
        <v>3357</v>
      </c>
      <c r="D294" s="1851" t="s">
        <v>3358</v>
      </c>
      <c r="E294" s="1851" t="s">
        <v>3359</v>
      </c>
      <c r="F294" s="1851" t="s">
        <v>3012</v>
      </c>
      <c r="G294" s="1851" t="s">
        <v>2756</v>
      </c>
      <c r="H294" s="1851" t="s">
        <v>22</v>
      </c>
      <c r="I294" s="1851" t="s">
        <v>806</v>
      </c>
    </row>
    <row customHeight="1" ht="11.25">
      <c r="A295" s="1851" t="s">
        <v>2245</v>
      </c>
      <c r="B295" s="1851" t="s">
        <v>16</v>
      </c>
      <c r="C295" s="1851" t="s">
        <v>3360</v>
      </c>
      <c r="D295" s="1851" t="s">
        <v>3361</v>
      </c>
      <c r="E295" s="1851" t="s">
        <v>3362</v>
      </c>
      <c r="F295" s="1851" t="s">
        <v>2355</v>
      </c>
      <c r="G295" s="1851" t="s">
        <v>22</v>
      </c>
      <c r="H295" s="1851" t="s">
        <v>22</v>
      </c>
      <c r="I295" s="1851" t="s">
        <v>806</v>
      </c>
    </row>
    <row customHeight="1" ht="11.25">
      <c r="A296" s="1851" t="s">
        <v>2245</v>
      </c>
      <c r="B296" s="1851" t="s">
        <v>16</v>
      </c>
      <c r="C296" s="1851" t="s">
        <v>3363</v>
      </c>
      <c r="D296" s="1851" t="s">
        <v>3364</v>
      </c>
      <c r="E296" s="1851" t="s">
        <v>3365</v>
      </c>
      <c r="F296" s="1851" t="s">
        <v>2389</v>
      </c>
      <c r="G296" s="1851" t="s">
        <v>3366</v>
      </c>
      <c r="H296" s="1851" t="s">
        <v>22</v>
      </c>
      <c r="I296" s="1851" t="s">
        <v>806</v>
      </c>
    </row>
    <row customHeight="1" ht="11.25">
      <c r="A297" s="1851" t="s">
        <v>2245</v>
      </c>
      <c r="B297" s="1851" t="s">
        <v>16</v>
      </c>
      <c r="C297" s="1851" t="s">
        <v>3367</v>
      </c>
      <c r="D297" s="1851" t="s">
        <v>3368</v>
      </c>
      <c r="E297" s="1851" t="s">
        <v>3369</v>
      </c>
      <c r="F297" s="1851" t="s">
        <v>2258</v>
      </c>
      <c r="G297" s="1851" t="s">
        <v>22</v>
      </c>
      <c r="H297" s="1851" t="s">
        <v>22</v>
      </c>
      <c r="I297" s="1851" t="s">
        <v>806</v>
      </c>
    </row>
    <row customHeight="1" ht="11.25">
      <c r="A298" s="1851" t="s">
        <v>2245</v>
      </c>
      <c r="B298" s="1851" t="s">
        <v>16</v>
      </c>
      <c r="C298" s="1851" t="s">
        <v>3370</v>
      </c>
      <c r="D298" s="1851" t="s">
        <v>3371</v>
      </c>
      <c r="E298" s="1851" t="s">
        <v>3372</v>
      </c>
      <c r="F298" s="1851" t="s">
        <v>2346</v>
      </c>
      <c r="G298" s="1851" t="s">
        <v>3373</v>
      </c>
      <c r="H298" s="1851" t="s">
        <v>22</v>
      </c>
      <c r="I298" s="1851" t="s">
        <v>806</v>
      </c>
    </row>
    <row customHeight="1" ht="11.25">
      <c r="A299" s="1851" t="s">
        <v>2245</v>
      </c>
      <c r="B299" s="1851" t="s">
        <v>16</v>
      </c>
      <c r="C299" s="1851" t="s">
        <v>3374</v>
      </c>
      <c r="D299" s="1851" t="s">
        <v>3375</v>
      </c>
      <c r="E299" s="1851" t="s">
        <v>3376</v>
      </c>
      <c r="F299" s="1851" t="s">
        <v>2262</v>
      </c>
      <c r="G299" s="1851" t="s">
        <v>3377</v>
      </c>
      <c r="H299" s="1851" t="s">
        <v>22</v>
      </c>
      <c r="I299" s="1851" t="s">
        <v>806</v>
      </c>
    </row>
    <row customHeight="1" ht="11.25">
      <c r="A300" s="1851" t="s">
        <v>2245</v>
      </c>
      <c r="B300" s="1851" t="s">
        <v>16</v>
      </c>
      <c r="C300" s="1851" t="s">
        <v>3378</v>
      </c>
      <c r="D300" s="1851" t="s">
        <v>3379</v>
      </c>
      <c r="E300" s="1851" t="s">
        <v>3380</v>
      </c>
      <c r="F300" s="1851" t="s">
        <v>2492</v>
      </c>
      <c r="G300" s="1851" t="s">
        <v>3381</v>
      </c>
      <c r="H300" s="1851" t="s">
        <v>22</v>
      </c>
      <c r="I300" s="1851" t="s">
        <v>806</v>
      </c>
    </row>
    <row customHeight="1" ht="11.25">
      <c r="A301" s="1851" t="s">
        <v>2245</v>
      </c>
      <c r="B301" s="1851" t="s">
        <v>16</v>
      </c>
      <c r="C301" s="1851" t="s">
        <v>3382</v>
      </c>
      <c r="D301" s="1851" t="s">
        <v>3383</v>
      </c>
      <c r="E301" s="1851" t="s">
        <v>3384</v>
      </c>
      <c r="F301" s="1851" t="s">
        <v>2355</v>
      </c>
      <c r="G301" s="1851" t="s">
        <v>3385</v>
      </c>
      <c r="H301" s="1851" t="s">
        <v>22</v>
      </c>
      <c r="I301" s="1851" t="s">
        <v>806</v>
      </c>
    </row>
    <row customHeight="1" ht="11.25">
      <c r="A302" s="1851" t="s">
        <v>2245</v>
      </c>
      <c r="B302" s="1851" t="s">
        <v>16</v>
      </c>
      <c r="C302" s="1851" t="s">
        <v>3386</v>
      </c>
      <c r="D302" s="1851" t="s">
        <v>3387</v>
      </c>
      <c r="E302" s="1851" t="s">
        <v>3388</v>
      </c>
      <c r="F302" s="1851" t="s">
        <v>2642</v>
      </c>
      <c r="G302" s="1851" t="s">
        <v>3389</v>
      </c>
      <c r="H302" s="1851" t="s">
        <v>22</v>
      </c>
      <c r="I302" s="1851" t="s">
        <v>806</v>
      </c>
    </row>
    <row customHeight="1" ht="11.25">
      <c r="A303" s="1851" t="s">
        <v>2245</v>
      </c>
      <c r="B303" s="1851" t="s">
        <v>16</v>
      </c>
      <c r="C303" s="1851" t="s">
        <v>3390</v>
      </c>
      <c r="D303" s="1851" t="s">
        <v>3391</v>
      </c>
      <c r="E303" s="1851" t="s">
        <v>3392</v>
      </c>
      <c r="F303" s="1851" t="s">
        <v>2350</v>
      </c>
      <c r="G303" s="1851" t="s">
        <v>3393</v>
      </c>
      <c r="H303" s="1851" t="s">
        <v>22</v>
      </c>
      <c r="I303" s="1851" t="s">
        <v>806</v>
      </c>
    </row>
    <row customHeight="1" ht="11.25">
      <c r="A304" s="1851" t="s">
        <v>2245</v>
      </c>
      <c r="B304" s="1851" t="s">
        <v>16</v>
      </c>
      <c r="C304" s="1851" t="s">
        <v>3394</v>
      </c>
      <c r="D304" s="1851" t="s">
        <v>3395</v>
      </c>
      <c r="E304" s="1851" t="s">
        <v>3396</v>
      </c>
      <c r="F304" s="1851" t="s">
        <v>2350</v>
      </c>
      <c r="G304" s="1851" t="s">
        <v>3397</v>
      </c>
      <c r="H304" s="1851" t="s">
        <v>22</v>
      </c>
      <c r="I304" s="1851" t="s">
        <v>806</v>
      </c>
    </row>
    <row customHeight="1" ht="11.25">
      <c r="A305" s="1851" t="s">
        <v>2245</v>
      </c>
      <c r="B305" s="1851" t="s">
        <v>16</v>
      </c>
      <c r="C305" s="1851" t="s">
        <v>3398</v>
      </c>
      <c r="D305" s="1851" t="s">
        <v>3399</v>
      </c>
      <c r="E305" s="1851" t="s">
        <v>3400</v>
      </c>
      <c r="F305" s="1851" t="s">
        <v>2642</v>
      </c>
      <c r="G305" s="1851" t="s">
        <v>3401</v>
      </c>
      <c r="H305" s="1851" t="s">
        <v>22</v>
      </c>
      <c r="I305" s="1851" t="s">
        <v>806</v>
      </c>
    </row>
    <row customHeight="1" ht="11.25">
      <c r="A306" s="1851" t="s">
        <v>2245</v>
      </c>
      <c r="B306" s="1851" t="s">
        <v>16</v>
      </c>
      <c r="C306" s="1851" t="s">
        <v>3402</v>
      </c>
      <c r="D306" s="1851" t="s">
        <v>3403</v>
      </c>
      <c r="E306" s="1851" t="s">
        <v>3404</v>
      </c>
      <c r="F306" s="1851" t="s">
        <v>3012</v>
      </c>
      <c r="G306" s="1851" t="s">
        <v>3288</v>
      </c>
      <c r="H306" s="1851" t="s">
        <v>22</v>
      </c>
      <c r="I306" s="1851" t="s">
        <v>806</v>
      </c>
    </row>
    <row customHeight="1" ht="11.25">
      <c r="A307" s="1851" t="s">
        <v>2245</v>
      </c>
      <c r="B307" s="1851" t="s">
        <v>16</v>
      </c>
      <c r="C307" s="1851" t="s">
        <v>3405</v>
      </c>
      <c r="D307" s="1851" t="s">
        <v>3406</v>
      </c>
      <c r="E307" s="1851" t="s">
        <v>3407</v>
      </c>
      <c r="F307" s="1851" t="s">
        <v>2366</v>
      </c>
      <c r="G307" s="1851" t="s">
        <v>22</v>
      </c>
      <c r="H307" s="1851" t="s">
        <v>22</v>
      </c>
      <c r="I307" s="1851" t="s">
        <v>806</v>
      </c>
    </row>
    <row customHeight="1" ht="11.25">
      <c r="A308" s="1851" t="s">
        <v>2245</v>
      </c>
      <c r="B308" s="1851" t="s">
        <v>16</v>
      </c>
      <c r="C308" s="1851" t="s">
        <v>3408</v>
      </c>
      <c r="D308" s="1851" t="s">
        <v>3409</v>
      </c>
      <c r="E308" s="1851" t="s">
        <v>3410</v>
      </c>
      <c r="F308" s="1851" t="s">
        <v>2262</v>
      </c>
      <c r="G308" s="1851" t="s">
        <v>22</v>
      </c>
      <c r="H308" s="1851" t="s">
        <v>22</v>
      </c>
      <c r="I308" s="1851" t="s">
        <v>806</v>
      </c>
    </row>
    <row customHeight="1" ht="11.25">
      <c r="A309" s="1851" t="s">
        <v>2245</v>
      </c>
      <c r="B309" s="1851" t="s">
        <v>16</v>
      </c>
      <c r="C309" s="1851" t="s">
        <v>3411</v>
      </c>
      <c r="D309" s="1851" t="s">
        <v>3412</v>
      </c>
      <c r="E309" s="1851" t="s">
        <v>3413</v>
      </c>
      <c r="F309" s="1851" t="s">
        <v>2309</v>
      </c>
      <c r="G309" s="1851" t="s">
        <v>3414</v>
      </c>
      <c r="H309" s="1851" t="s">
        <v>22</v>
      </c>
      <c r="I309" s="1851" t="s">
        <v>806</v>
      </c>
    </row>
    <row customHeight="1" ht="11.25">
      <c r="A310" s="1851" t="s">
        <v>2245</v>
      </c>
      <c r="B310" s="1851" t="s">
        <v>16</v>
      </c>
      <c r="C310" s="1851" t="s">
        <v>3415</v>
      </c>
      <c r="D310" s="1851" t="s">
        <v>3416</v>
      </c>
      <c r="E310" s="1851" t="s">
        <v>3417</v>
      </c>
      <c r="F310" s="1851" t="s">
        <v>2371</v>
      </c>
      <c r="G310" s="1851" t="s">
        <v>2955</v>
      </c>
      <c r="H310" s="1851" t="s">
        <v>22</v>
      </c>
      <c r="I310" s="1851" t="s">
        <v>806</v>
      </c>
    </row>
    <row customHeight="1" ht="11.25">
      <c r="A311" s="1851" t="s">
        <v>2245</v>
      </c>
      <c r="B311" s="1851" t="s">
        <v>16</v>
      </c>
      <c r="C311" s="1851" t="s">
        <v>3418</v>
      </c>
      <c r="D311" s="1851" t="s">
        <v>3419</v>
      </c>
      <c r="E311" s="1851" t="s">
        <v>3420</v>
      </c>
      <c r="F311" s="1851" t="s">
        <v>2371</v>
      </c>
      <c r="G311" s="1851" t="s">
        <v>22</v>
      </c>
      <c r="H311" s="1851" t="s">
        <v>22</v>
      </c>
      <c r="I311" s="1851" t="s">
        <v>806</v>
      </c>
    </row>
    <row customHeight="1" ht="11.25">
      <c r="A312" s="1851" t="s">
        <v>2245</v>
      </c>
      <c r="B312" s="1851" t="s">
        <v>16</v>
      </c>
      <c r="C312" s="1851" t="s">
        <v>3421</v>
      </c>
      <c r="D312" s="1851" t="s">
        <v>3422</v>
      </c>
      <c r="E312" s="1851" t="s">
        <v>3423</v>
      </c>
      <c r="F312" s="1851" t="s">
        <v>2389</v>
      </c>
      <c r="G312" s="1851" t="s">
        <v>22</v>
      </c>
      <c r="H312" s="1851" t="s">
        <v>22</v>
      </c>
      <c r="I312" s="1851" t="s">
        <v>806</v>
      </c>
    </row>
    <row customHeight="1" ht="11.25">
      <c r="A313" s="1851" t="s">
        <v>2245</v>
      </c>
      <c r="B313" s="1851" t="s">
        <v>16</v>
      </c>
      <c r="C313" s="1851" t="s">
        <v>3424</v>
      </c>
      <c r="D313" s="1851" t="s">
        <v>3425</v>
      </c>
      <c r="E313" s="1851" t="s">
        <v>3426</v>
      </c>
      <c r="F313" s="1851" t="s">
        <v>2309</v>
      </c>
      <c r="G313" s="1851" t="s">
        <v>3427</v>
      </c>
      <c r="H313" s="1851" t="s">
        <v>22</v>
      </c>
      <c r="I313" s="1851" t="s">
        <v>806</v>
      </c>
    </row>
    <row customHeight="1" ht="11.25">
      <c r="A314" s="1851" t="s">
        <v>2245</v>
      </c>
      <c r="B314" s="1851" t="s">
        <v>16</v>
      </c>
      <c r="C314" s="1851" t="s">
        <v>3428</v>
      </c>
      <c r="D314" s="1851" t="s">
        <v>3429</v>
      </c>
      <c r="E314" s="1851" t="s">
        <v>3430</v>
      </c>
      <c r="F314" s="1851" t="s">
        <v>3431</v>
      </c>
      <c r="G314" s="1851" t="s">
        <v>3432</v>
      </c>
      <c r="H314" s="1851" t="s">
        <v>22</v>
      </c>
      <c r="I314" s="1851" t="s">
        <v>806</v>
      </c>
    </row>
    <row customHeight="1" ht="11.25">
      <c r="A315" s="1851" t="s">
        <v>2245</v>
      </c>
      <c r="B315" s="1851" t="s">
        <v>16</v>
      </c>
      <c r="C315" s="1851" t="s">
        <v>3433</v>
      </c>
      <c r="D315" s="1851" t="s">
        <v>3434</v>
      </c>
      <c r="E315" s="1851" t="s">
        <v>3435</v>
      </c>
      <c r="F315" s="1851" t="s">
        <v>2355</v>
      </c>
      <c r="G315" s="1851" t="s">
        <v>22</v>
      </c>
      <c r="H315" s="1851" t="s">
        <v>22</v>
      </c>
      <c r="I315" s="1851" t="s">
        <v>806</v>
      </c>
    </row>
    <row customHeight="1" ht="11.25">
      <c r="A316" s="1851" t="s">
        <v>2245</v>
      </c>
      <c r="B316" s="1851" t="s">
        <v>16</v>
      </c>
      <c r="C316" s="1851" t="s">
        <v>3436</v>
      </c>
      <c r="D316" s="1851" t="s">
        <v>3437</v>
      </c>
      <c r="E316" s="1851" t="s">
        <v>3438</v>
      </c>
      <c r="F316" s="1851" t="s">
        <v>2366</v>
      </c>
      <c r="G316" s="1851" t="s">
        <v>22</v>
      </c>
      <c r="H316" s="1851" t="s">
        <v>22</v>
      </c>
      <c r="I316" s="1851" t="s">
        <v>806</v>
      </c>
    </row>
    <row customHeight="1" ht="11.25">
      <c r="A317" s="1851" t="s">
        <v>2245</v>
      </c>
      <c r="B317" s="1851" t="s">
        <v>16</v>
      </c>
      <c r="C317" s="1851" t="s">
        <v>3439</v>
      </c>
      <c r="D317" s="1851" t="s">
        <v>3440</v>
      </c>
      <c r="E317" s="1851" t="s">
        <v>3441</v>
      </c>
      <c r="F317" s="1851" t="s">
        <v>2271</v>
      </c>
      <c r="G317" s="1851" t="s">
        <v>22</v>
      </c>
      <c r="H317" s="1851" t="s">
        <v>22</v>
      </c>
      <c r="I317" s="1851" t="s">
        <v>806</v>
      </c>
    </row>
    <row customHeight="1" ht="11.25">
      <c r="A318" s="1851" t="s">
        <v>2245</v>
      </c>
      <c r="B318" s="1851" t="s">
        <v>16</v>
      </c>
      <c r="C318" s="1851" t="s">
        <v>3442</v>
      </c>
      <c r="D318" s="1851" t="s">
        <v>3443</v>
      </c>
      <c r="E318" s="1851" t="s">
        <v>3444</v>
      </c>
      <c r="F318" s="1851" t="s">
        <v>2371</v>
      </c>
      <c r="G318" s="1851" t="s">
        <v>22</v>
      </c>
      <c r="H318" s="1851" t="s">
        <v>22</v>
      </c>
      <c r="I318" s="1851" t="s">
        <v>806</v>
      </c>
    </row>
    <row customHeight="1" ht="11.25">
      <c r="A319" s="1851" t="s">
        <v>2245</v>
      </c>
      <c r="B319" s="1851" t="s">
        <v>16</v>
      </c>
      <c r="C319" s="1851" t="s">
        <v>3445</v>
      </c>
      <c r="D319" s="1851" t="s">
        <v>3446</v>
      </c>
      <c r="E319" s="1851" t="s">
        <v>3447</v>
      </c>
      <c r="F319" s="1851" t="s">
        <v>2258</v>
      </c>
      <c r="G319" s="1851" t="s">
        <v>22</v>
      </c>
      <c r="H319" s="1851" t="s">
        <v>22</v>
      </c>
      <c r="I319" s="1851" t="s">
        <v>806</v>
      </c>
    </row>
    <row customHeight="1" ht="11.25">
      <c r="A320" s="1851" t="s">
        <v>2245</v>
      </c>
      <c r="B320" s="1851" t="s">
        <v>16</v>
      </c>
      <c r="C320" s="1851" t="s">
        <v>3448</v>
      </c>
      <c r="D320" s="1851" t="s">
        <v>3449</v>
      </c>
      <c r="E320" s="1851" t="s">
        <v>3450</v>
      </c>
      <c r="F320" s="1851" t="s">
        <v>2366</v>
      </c>
      <c r="G320" s="1851" t="s">
        <v>3451</v>
      </c>
      <c r="H320" s="1851" t="s">
        <v>22</v>
      </c>
      <c r="I320" s="1851" t="s">
        <v>806</v>
      </c>
    </row>
    <row customHeight="1" ht="11.25">
      <c r="A321" s="1851" t="s">
        <v>2245</v>
      </c>
      <c r="B321" s="1851" t="s">
        <v>16</v>
      </c>
      <c r="C321" s="1851" t="s">
        <v>3452</v>
      </c>
      <c r="D321" s="1851" t="s">
        <v>3453</v>
      </c>
      <c r="E321" s="1851" t="s">
        <v>3454</v>
      </c>
      <c r="F321" s="1851" t="s">
        <v>2258</v>
      </c>
      <c r="G321" s="1851" t="s">
        <v>22</v>
      </c>
      <c r="H321" s="1851" t="s">
        <v>22</v>
      </c>
      <c r="I321" s="1851" t="s">
        <v>806</v>
      </c>
    </row>
    <row customHeight="1" ht="11.25">
      <c r="A322" s="1851" t="s">
        <v>2245</v>
      </c>
      <c r="B322" s="1851" t="s">
        <v>16</v>
      </c>
      <c r="C322" s="1851" t="s">
        <v>3455</v>
      </c>
      <c r="D322" s="1851" t="s">
        <v>3456</v>
      </c>
      <c r="E322" s="1851" t="s">
        <v>3457</v>
      </c>
      <c r="F322" s="1851" t="s">
        <v>2309</v>
      </c>
      <c r="G322" s="1851" t="s">
        <v>3458</v>
      </c>
      <c r="H322" s="1851" t="s">
        <v>22</v>
      </c>
      <c r="I322" s="1851" t="s">
        <v>806</v>
      </c>
    </row>
    <row customHeight="1" ht="11.25">
      <c r="A323" s="1851" t="s">
        <v>2245</v>
      </c>
      <c r="B323" s="1851" t="s">
        <v>16</v>
      </c>
      <c r="C323" s="1851" t="s">
        <v>3459</v>
      </c>
      <c r="D323" s="1851" t="s">
        <v>3460</v>
      </c>
      <c r="E323" s="1851" t="s">
        <v>3461</v>
      </c>
      <c r="F323" s="1851" t="s">
        <v>2355</v>
      </c>
      <c r="G323" s="1851" t="s">
        <v>3462</v>
      </c>
      <c r="H323" s="1851" t="s">
        <v>22</v>
      </c>
      <c r="I323" s="1851" t="s">
        <v>806</v>
      </c>
    </row>
    <row customHeight="1" ht="11.25">
      <c r="A324" s="1851" t="s">
        <v>2245</v>
      </c>
      <c r="B324" s="1851" t="s">
        <v>16</v>
      </c>
      <c r="C324" s="1851" t="s">
        <v>3463</v>
      </c>
      <c r="D324" s="1851" t="s">
        <v>3464</v>
      </c>
      <c r="E324" s="1851" t="s">
        <v>3465</v>
      </c>
      <c r="F324" s="1851" t="s">
        <v>2279</v>
      </c>
      <c r="G324" s="1851" t="s">
        <v>22</v>
      </c>
      <c r="H324" s="1851" t="s">
        <v>22</v>
      </c>
      <c r="I324" s="1851" t="s">
        <v>806</v>
      </c>
    </row>
    <row customHeight="1" ht="11.25">
      <c r="A325" s="1851" t="s">
        <v>2245</v>
      </c>
      <c r="B325" s="1851" t="s">
        <v>16</v>
      </c>
      <c r="C325" s="1851" t="s">
        <v>3466</v>
      </c>
      <c r="D325" s="1851" t="s">
        <v>3464</v>
      </c>
      <c r="E325" s="1851" t="s">
        <v>3467</v>
      </c>
      <c r="F325" s="1851" t="s">
        <v>2359</v>
      </c>
      <c r="G325" s="1851" t="s">
        <v>22</v>
      </c>
      <c r="H325" s="1851" t="s">
        <v>22</v>
      </c>
      <c r="I325" s="1851" t="s">
        <v>806</v>
      </c>
    </row>
    <row customHeight="1" ht="11.25">
      <c r="A326" s="1851" t="s">
        <v>2245</v>
      </c>
      <c r="B326" s="1851" t="s">
        <v>16</v>
      </c>
      <c r="C326" s="1851" t="s">
        <v>3468</v>
      </c>
      <c r="D326" s="1851" t="s">
        <v>3469</v>
      </c>
      <c r="E326" s="1851" t="s">
        <v>3470</v>
      </c>
      <c r="F326" s="1851" t="s">
        <v>2366</v>
      </c>
      <c r="G326" s="1851" t="s">
        <v>22</v>
      </c>
      <c r="H326" s="1851" t="s">
        <v>22</v>
      </c>
      <c r="I326" s="1851" t="s">
        <v>806</v>
      </c>
    </row>
    <row customHeight="1" ht="11.25">
      <c r="A327" s="1851" t="s">
        <v>2245</v>
      </c>
      <c r="B327" s="1851" t="s">
        <v>16</v>
      </c>
      <c r="C327" s="1851" t="s">
        <v>3471</v>
      </c>
      <c r="D327" s="1851" t="s">
        <v>3472</v>
      </c>
      <c r="E327" s="1851" t="s">
        <v>3473</v>
      </c>
      <c r="F327" s="1851" t="s">
        <v>2262</v>
      </c>
      <c r="G327" s="1851" t="s">
        <v>3165</v>
      </c>
      <c r="H327" s="1851" t="s">
        <v>22</v>
      </c>
      <c r="I327" s="1851" t="s">
        <v>806</v>
      </c>
    </row>
    <row customHeight="1" ht="11.25">
      <c r="A328" s="1851" t="s">
        <v>2245</v>
      </c>
      <c r="B328" s="1851" t="s">
        <v>16</v>
      </c>
      <c r="C328" s="1851" t="s">
        <v>3474</v>
      </c>
      <c r="D328" s="1851" t="s">
        <v>3475</v>
      </c>
      <c r="E328" s="1851" t="s">
        <v>3476</v>
      </c>
      <c r="F328" s="1851" t="s">
        <v>2271</v>
      </c>
      <c r="G328" s="1851" t="s">
        <v>3477</v>
      </c>
      <c r="H328" s="1851" t="s">
        <v>22</v>
      </c>
      <c r="I328" s="1851" t="s">
        <v>806</v>
      </c>
    </row>
    <row customHeight="1" ht="11.25">
      <c r="A329" s="1851" t="s">
        <v>2245</v>
      </c>
      <c r="B329" s="1851" t="s">
        <v>16</v>
      </c>
      <c r="C329" s="1851" t="s">
        <v>3478</v>
      </c>
      <c r="D329" s="1851" t="s">
        <v>3479</v>
      </c>
      <c r="E329" s="1851" t="s">
        <v>3480</v>
      </c>
      <c r="F329" s="1851" t="s">
        <v>2389</v>
      </c>
      <c r="G329" s="1851" t="s">
        <v>22</v>
      </c>
      <c r="H329" s="1851" t="s">
        <v>22</v>
      </c>
      <c r="I329" s="1851" t="s">
        <v>806</v>
      </c>
    </row>
    <row customHeight="1" ht="11.25">
      <c r="A330" s="1851" t="s">
        <v>2245</v>
      </c>
      <c r="B330" s="1851" t="s">
        <v>16</v>
      </c>
      <c r="C330" s="1851" t="s">
        <v>3481</v>
      </c>
      <c r="D330" s="1851" t="s">
        <v>3482</v>
      </c>
      <c r="E330" s="1851" t="s">
        <v>3483</v>
      </c>
      <c r="F330" s="1851" t="s">
        <v>2355</v>
      </c>
      <c r="G330" s="1851" t="s">
        <v>2838</v>
      </c>
      <c r="H330" s="1851" t="s">
        <v>22</v>
      </c>
      <c r="I330" s="1851" t="s">
        <v>806</v>
      </c>
    </row>
    <row customHeight="1" ht="11.25">
      <c r="A331" s="1851" t="s">
        <v>2245</v>
      </c>
      <c r="B331" s="1851" t="s">
        <v>16</v>
      </c>
      <c r="C331" s="1851" t="s">
        <v>3484</v>
      </c>
      <c r="D331" s="1851" t="s">
        <v>3485</v>
      </c>
      <c r="E331" s="1851" t="s">
        <v>3486</v>
      </c>
      <c r="F331" s="1851" t="s">
        <v>2271</v>
      </c>
      <c r="G331" s="1851" t="s">
        <v>2838</v>
      </c>
      <c r="H331" s="1851" t="s">
        <v>22</v>
      </c>
      <c r="I331" s="1851" t="s">
        <v>806</v>
      </c>
    </row>
    <row customHeight="1" ht="11.25">
      <c r="A332" s="1851" t="s">
        <v>2245</v>
      </c>
      <c r="B332" s="1851" t="s">
        <v>16</v>
      </c>
      <c r="C332" s="1851" t="s">
        <v>3487</v>
      </c>
      <c r="D332" s="1851" t="s">
        <v>3488</v>
      </c>
      <c r="E332" s="1851" t="s">
        <v>3489</v>
      </c>
      <c r="F332" s="1851" t="s">
        <v>2262</v>
      </c>
      <c r="G332" s="1851" t="s">
        <v>2488</v>
      </c>
      <c r="H332" s="1851" t="s">
        <v>22</v>
      </c>
      <c r="I332" s="1851" t="s">
        <v>806</v>
      </c>
    </row>
    <row customHeight="1" ht="11.25">
      <c r="A333" s="1851" t="s">
        <v>2245</v>
      </c>
      <c r="B333" s="1851" t="s">
        <v>16</v>
      </c>
      <c r="C333" s="1851" t="s">
        <v>3490</v>
      </c>
      <c r="D333" s="1851" t="s">
        <v>3491</v>
      </c>
      <c r="E333" s="1851" t="s">
        <v>3492</v>
      </c>
      <c r="F333" s="1851" t="s">
        <v>3493</v>
      </c>
      <c r="G333" s="1851" t="s">
        <v>22</v>
      </c>
      <c r="H333" s="1851" t="s">
        <v>22</v>
      </c>
      <c r="I333" s="1851" t="s">
        <v>806</v>
      </c>
    </row>
    <row customHeight="1" ht="11.25">
      <c r="A334" s="1851" t="s">
        <v>2245</v>
      </c>
      <c r="B334" s="1851" t="s">
        <v>16</v>
      </c>
      <c r="C334" s="1851" t="s">
        <v>3494</v>
      </c>
      <c r="D334" s="1851" t="s">
        <v>3495</v>
      </c>
      <c r="E334" s="1851" t="s">
        <v>3496</v>
      </c>
      <c r="F334" s="1851" t="s">
        <v>2350</v>
      </c>
      <c r="G334" s="1851" t="s">
        <v>22</v>
      </c>
      <c r="H334" s="1851" t="s">
        <v>22</v>
      </c>
      <c r="I334" s="1851" t="s">
        <v>806</v>
      </c>
    </row>
    <row customHeight="1" ht="11.25">
      <c r="A335" s="1851" t="s">
        <v>2245</v>
      </c>
      <c r="B335" s="1851" t="s">
        <v>16</v>
      </c>
      <c r="C335" s="1851" t="s">
        <v>3497</v>
      </c>
      <c r="D335" s="1851" t="s">
        <v>3498</v>
      </c>
      <c r="E335" s="1851" t="s">
        <v>3499</v>
      </c>
      <c r="F335" s="1851" t="s">
        <v>2355</v>
      </c>
      <c r="G335" s="1851" t="s">
        <v>22</v>
      </c>
      <c r="H335" s="1851" t="s">
        <v>22</v>
      </c>
      <c r="I335" s="1851" t="s">
        <v>806</v>
      </c>
    </row>
    <row customHeight="1" ht="11.25">
      <c r="A336" s="1851" t="s">
        <v>2245</v>
      </c>
      <c r="B336" s="1851" t="s">
        <v>16</v>
      </c>
      <c r="C336" s="1851" t="s">
        <v>3500</v>
      </c>
      <c r="D336" s="1851" t="s">
        <v>3501</v>
      </c>
      <c r="E336" s="1851" t="s">
        <v>3502</v>
      </c>
      <c r="F336" s="1851" t="s">
        <v>2271</v>
      </c>
      <c r="G336" s="1851" t="s">
        <v>3503</v>
      </c>
      <c r="H336" s="1851" t="s">
        <v>22</v>
      </c>
      <c r="I336" s="1851" t="s">
        <v>806</v>
      </c>
    </row>
    <row customHeight="1" ht="11.25">
      <c r="A337" s="1851" t="s">
        <v>2245</v>
      </c>
      <c r="B337" s="1851" t="s">
        <v>16</v>
      </c>
      <c r="C337" s="1851" t="s">
        <v>3504</v>
      </c>
      <c r="D337" s="1851" t="s">
        <v>3505</v>
      </c>
      <c r="E337" s="1851" t="s">
        <v>3506</v>
      </c>
      <c r="F337" s="1851" t="s">
        <v>2355</v>
      </c>
      <c r="G337" s="1851" t="s">
        <v>3507</v>
      </c>
      <c r="H337" s="1851" t="s">
        <v>22</v>
      </c>
      <c r="I337" s="1851" t="s">
        <v>806</v>
      </c>
    </row>
    <row customHeight="1" ht="11.25">
      <c r="A338" s="1851" t="s">
        <v>2245</v>
      </c>
      <c r="B338" s="1851" t="s">
        <v>16</v>
      </c>
      <c r="C338" s="1851" t="s">
        <v>3508</v>
      </c>
      <c r="D338" s="1851" t="s">
        <v>3509</v>
      </c>
      <c r="E338" s="1851" t="s">
        <v>3510</v>
      </c>
      <c r="F338" s="1851" t="s">
        <v>2452</v>
      </c>
      <c r="G338" s="1851" t="s">
        <v>3511</v>
      </c>
      <c r="H338" s="1851" t="s">
        <v>22</v>
      </c>
      <c r="I338" s="1851" t="s">
        <v>806</v>
      </c>
    </row>
    <row customHeight="1" ht="11.25">
      <c r="A339" s="1851" t="s">
        <v>2245</v>
      </c>
      <c r="B339" s="1851" t="s">
        <v>16</v>
      </c>
      <c r="C339" s="1851" t="s">
        <v>3512</v>
      </c>
      <c r="D339" s="1851" t="s">
        <v>3513</v>
      </c>
      <c r="E339" s="1851" t="s">
        <v>3514</v>
      </c>
      <c r="F339" s="1851" t="s">
        <v>2483</v>
      </c>
      <c r="G339" s="1851" t="s">
        <v>3515</v>
      </c>
      <c r="H339" s="1851" t="s">
        <v>22</v>
      </c>
      <c r="I339" s="1851" t="s">
        <v>806</v>
      </c>
    </row>
    <row customHeight="1" ht="11.25">
      <c r="A340" s="1851" t="s">
        <v>2245</v>
      </c>
      <c r="B340" s="1851" t="s">
        <v>16</v>
      </c>
      <c r="C340" s="1851" t="s">
        <v>3516</v>
      </c>
      <c r="D340" s="1851" t="s">
        <v>3517</v>
      </c>
      <c r="E340" s="1851" t="s">
        <v>3518</v>
      </c>
      <c r="F340" s="1851" t="s">
        <v>2452</v>
      </c>
      <c r="G340" s="1851" t="s">
        <v>22</v>
      </c>
      <c r="H340" s="1851" t="s">
        <v>22</v>
      </c>
      <c r="I340" s="1851" t="s">
        <v>806</v>
      </c>
    </row>
    <row customHeight="1" ht="11.25">
      <c r="A341" s="1851" t="s">
        <v>2245</v>
      </c>
      <c r="B341" s="1851" t="s">
        <v>16</v>
      </c>
      <c r="C341" s="1851" t="s">
        <v>3519</v>
      </c>
      <c r="D341" s="1851" t="s">
        <v>3520</v>
      </c>
      <c r="E341" s="1851" t="s">
        <v>3521</v>
      </c>
      <c r="F341" s="1851" t="s">
        <v>2359</v>
      </c>
      <c r="G341" s="1851" t="s">
        <v>22</v>
      </c>
      <c r="H341" s="1851" t="s">
        <v>22</v>
      </c>
      <c r="I341" s="1851" t="s">
        <v>806</v>
      </c>
    </row>
    <row customHeight="1" ht="11.25">
      <c r="A342" s="1851" t="s">
        <v>2245</v>
      </c>
      <c r="B342" s="1851" t="s">
        <v>16</v>
      </c>
      <c r="C342" s="1851" t="s">
        <v>3522</v>
      </c>
      <c r="D342" s="1851" t="s">
        <v>3523</v>
      </c>
      <c r="E342" s="1851" t="s">
        <v>3524</v>
      </c>
      <c r="F342" s="1851" t="s">
        <v>2350</v>
      </c>
      <c r="G342" s="1851" t="s">
        <v>3525</v>
      </c>
      <c r="H342" s="1851" t="s">
        <v>22</v>
      </c>
      <c r="I342" s="1851" t="s">
        <v>806</v>
      </c>
    </row>
    <row customHeight="1" ht="11.25">
      <c r="A343" s="1851" t="s">
        <v>2245</v>
      </c>
      <c r="B343" s="1851" t="s">
        <v>16</v>
      </c>
      <c r="C343" s="1851" t="s">
        <v>3526</v>
      </c>
      <c r="D343" s="1851" t="s">
        <v>3527</v>
      </c>
      <c r="E343" s="1851" t="s">
        <v>3528</v>
      </c>
      <c r="F343" s="1851" t="s">
        <v>3529</v>
      </c>
      <c r="G343" s="1851" t="s">
        <v>22</v>
      </c>
      <c r="H343" s="1851" t="s">
        <v>22</v>
      </c>
      <c r="I343" s="1851" t="s">
        <v>806</v>
      </c>
    </row>
    <row customHeight="1" ht="11.25">
      <c r="A344" s="1851" t="s">
        <v>2245</v>
      </c>
      <c r="B344" s="1851" t="s">
        <v>16</v>
      </c>
      <c r="C344" s="1851" t="s">
        <v>3530</v>
      </c>
      <c r="D344" s="1851" t="s">
        <v>3531</v>
      </c>
      <c r="E344" s="1851" t="s">
        <v>3532</v>
      </c>
      <c r="F344" s="1851" t="s">
        <v>3533</v>
      </c>
      <c r="G344" s="1851" t="s">
        <v>22</v>
      </c>
      <c r="H344" s="1851" t="s">
        <v>22</v>
      </c>
      <c r="I344" s="1851" t="s">
        <v>806</v>
      </c>
    </row>
    <row customHeight="1" ht="11.25">
      <c r="A345" s="1851" t="s">
        <v>2245</v>
      </c>
      <c r="B345" s="1851" t="s">
        <v>16</v>
      </c>
      <c r="C345" s="1851" t="s">
        <v>3534</v>
      </c>
      <c r="D345" s="1851" t="s">
        <v>3535</v>
      </c>
      <c r="E345" s="1851" t="s">
        <v>3536</v>
      </c>
      <c r="F345" s="1851" t="s">
        <v>2728</v>
      </c>
      <c r="G345" s="1851" t="s">
        <v>3537</v>
      </c>
      <c r="H345" s="1851" t="s">
        <v>22</v>
      </c>
      <c r="I345" s="1851" t="s">
        <v>806</v>
      </c>
    </row>
    <row customHeight="1" ht="11.25">
      <c r="A346" s="1851" t="s">
        <v>2245</v>
      </c>
      <c r="B346" s="1851" t="s">
        <v>16</v>
      </c>
      <c r="C346" s="1851" t="s">
        <v>3538</v>
      </c>
      <c r="D346" s="1851" t="s">
        <v>3539</v>
      </c>
      <c r="E346" s="1851" t="s">
        <v>3540</v>
      </c>
      <c r="F346" s="1851" t="s">
        <v>2271</v>
      </c>
      <c r="G346" s="1851" t="s">
        <v>3541</v>
      </c>
      <c r="H346" s="1851" t="s">
        <v>22</v>
      </c>
      <c r="I346" s="1851" t="s">
        <v>806</v>
      </c>
    </row>
    <row customHeight="1" ht="11.25">
      <c r="A347" s="1851" t="s">
        <v>2245</v>
      </c>
      <c r="B347" s="1851" t="s">
        <v>16</v>
      </c>
      <c r="C347" s="1851" t="s">
        <v>3542</v>
      </c>
      <c r="D347" s="1851" t="s">
        <v>3543</v>
      </c>
      <c r="E347" s="1851" t="s">
        <v>3544</v>
      </c>
      <c r="F347" s="1851" t="s">
        <v>2389</v>
      </c>
      <c r="G347" s="1851" t="s">
        <v>22</v>
      </c>
      <c r="H347" s="1851" t="s">
        <v>22</v>
      </c>
      <c r="I347" s="1851" t="s">
        <v>806</v>
      </c>
    </row>
    <row customHeight="1" ht="11.25">
      <c r="A348" s="1851" t="s">
        <v>2245</v>
      </c>
      <c r="B348" s="1851" t="s">
        <v>16</v>
      </c>
      <c r="C348" s="1851" t="s">
        <v>3545</v>
      </c>
      <c r="D348" s="1851" t="s">
        <v>3546</v>
      </c>
      <c r="E348" s="1851" t="s">
        <v>3547</v>
      </c>
      <c r="F348" s="1851" t="s">
        <v>2350</v>
      </c>
      <c r="G348" s="1851" t="s">
        <v>3548</v>
      </c>
      <c r="H348" s="1851" t="s">
        <v>22</v>
      </c>
      <c r="I348" s="1851" t="s">
        <v>806</v>
      </c>
    </row>
    <row customHeight="1" ht="11.25">
      <c r="A349" s="1851" t="s">
        <v>2245</v>
      </c>
      <c r="B349" s="1851" t="s">
        <v>16</v>
      </c>
      <c r="C349" s="1851" t="s">
        <v>3549</v>
      </c>
      <c r="D349" s="1851" t="s">
        <v>3550</v>
      </c>
      <c r="E349" s="1851" t="s">
        <v>3551</v>
      </c>
      <c r="F349" s="1851" t="s">
        <v>2389</v>
      </c>
      <c r="G349" s="1851" t="s">
        <v>22</v>
      </c>
      <c r="H349" s="1851" t="s">
        <v>22</v>
      </c>
      <c r="I349" s="1851" t="s">
        <v>806</v>
      </c>
    </row>
    <row customHeight="1" ht="11.25">
      <c r="A350" s="1851" t="s">
        <v>2245</v>
      </c>
      <c r="B350" s="1851" t="s">
        <v>16</v>
      </c>
      <c r="C350" s="1851" t="s">
        <v>3552</v>
      </c>
      <c r="D350" s="1851" t="s">
        <v>3553</v>
      </c>
      <c r="E350" s="1851" t="s">
        <v>3554</v>
      </c>
      <c r="F350" s="1851" t="s">
        <v>2258</v>
      </c>
      <c r="G350" s="1851" t="s">
        <v>3555</v>
      </c>
      <c r="H350" s="1851" t="s">
        <v>22</v>
      </c>
      <c r="I350" s="1851" t="s">
        <v>806</v>
      </c>
    </row>
    <row customHeight="1" ht="11.25">
      <c r="A351" s="1851" t="s">
        <v>2245</v>
      </c>
      <c r="B351" s="1851" t="s">
        <v>16</v>
      </c>
      <c r="C351" s="1851" t="s">
        <v>3556</v>
      </c>
      <c r="D351" s="1851" t="s">
        <v>3557</v>
      </c>
      <c r="E351" s="1851" t="s">
        <v>3558</v>
      </c>
      <c r="F351" s="1851" t="s">
        <v>2389</v>
      </c>
      <c r="G351" s="1851" t="s">
        <v>3559</v>
      </c>
      <c r="H351" s="1851" t="s">
        <v>22</v>
      </c>
      <c r="I351" s="1851" t="s">
        <v>806</v>
      </c>
    </row>
    <row customHeight="1" ht="11.25">
      <c r="A352" s="1851" t="s">
        <v>2245</v>
      </c>
      <c r="B352" s="1851" t="s">
        <v>16</v>
      </c>
      <c r="C352" s="1851" t="s">
        <v>3560</v>
      </c>
      <c r="D352" s="1851" t="s">
        <v>3561</v>
      </c>
      <c r="E352" s="1851" t="s">
        <v>3562</v>
      </c>
      <c r="F352" s="1851" t="s">
        <v>2366</v>
      </c>
      <c r="G352" s="1851" t="s">
        <v>22</v>
      </c>
      <c r="H352" s="1851" t="s">
        <v>22</v>
      </c>
      <c r="I352" s="1851" t="s">
        <v>806</v>
      </c>
    </row>
    <row customHeight="1" ht="11.25">
      <c r="A353" s="1851" t="s">
        <v>2245</v>
      </c>
      <c r="B353" s="1851" t="s">
        <v>16</v>
      </c>
      <c r="C353" s="1851" t="s">
        <v>3563</v>
      </c>
      <c r="D353" s="1851" t="s">
        <v>3564</v>
      </c>
      <c r="E353" s="1851" t="s">
        <v>3565</v>
      </c>
      <c r="F353" s="1851" t="s">
        <v>2896</v>
      </c>
      <c r="G353" s="1851" t="s">
        <v>3566</v>
      </c>
      <c r="H353" s="1851" t="s">
        <v>22</v>
      </c>
      <c r="I353" s="1851" t="s">
        <v>806</v>
      </c>
    </row>
    <row customHeight="1" ht="11.25">
      <c r="A354" s="1851" t="s">
        <v>2245</v>
      </c>
      <c r="B354" s="1851" t="s">
        <v>16</v>
      </c>
      <c r="C354" s="1851" t="s">
        <v>3567</v>
      </c>
      <c r="D354" s="1851" t="s">
        <v>3568</v>
      </c>
      <c r="E354" s="1851" t="s">
        <v>3569</v>
      </c>
      <c r="F354" s="1851" t="s">
        <v>2389</v>
      </c>
      <c r="G354" s="1851" t="s">
        <v>3570</v>
      </c>
      <c r="H354" s="1851" t="s">
        <v>22</v>
      </c>
      <c r="I354" s="1851" t="s">
        <v>806</v>
      </c>
    </row>
    <row customHeight="1" ht="11.25">
      <c r="A355" s="1851" t="s">
        <v>2245</v>
      </c>
      <c r="B355" s="1851" t="s">
        <v>16</v>
      </c>
      <c r="C355" s="1851" t="s">
        <v>3571</v>
      </c>
      <c r="D355" s="1851" t="s">
        <v>3572</v>
      </c>
      <c r="E355" s="1851" t="s">
        <v>3573</v>
      </c>
      <c r="F355" s="1851" t="s">
        <v>2258</v>
      </c>
      <c r="G355" s="1851" t="s">
        <v>3574</v>
      </c>
      <c r="H355" s="1851" t="s">
        <v>22</v>
      </c>
      <c r="I355" s="1851" t="s">
        <v>806</v>
      </c>
    </row>
    <row customHeight="1" ht="11.25">
      <c r="A356" s="1851" t="s">
        <v>2245</v>
      </c>
      <c r="B356" s="1851" t="s">
        <v>16</v>
      </c>
      <c r="C356" s="1851" t="s">
        <v>3575</v>
      </c>
      <c r="D356" s="1851" t="s">
        <v>3576</v>
      </c>
      <c r="E356" s="1851" t="s">
        <v>3577</v>
      </c>
      <c r="F356" s="1851" t="s">
        <v>2492</v>
      </c>
      <c r="G356" s="1851" t="s">
        <v>22</v>
      </c>
      <c r="H356" s="1851" t="s">
        <v>22</v>
      </c>
      <c r="I356" s="1851" t="s">
        <v>806</v>
      </c>
    </row>
    <row customHeight="1" ht="11.25">
      <c r="A357" s="1851" t="s">
        <v>2245</v>
      </c>
      <c r="B357" s="1851" t="s">
        <v>16</v>
      </c>
      <c r="C357" s="1851" t="s">
        <v>3578</v>
      </c>
      <c r="D357" s="1851" t="s">
        <v>3579</v>
      </c>
      <c r="E357" s="1851" t="s">
        <v>3580</v>
      </c>
      <c r="F357" s="1851" t="s">
        <v>2262</v>
      </c>
      <c r="G357" s="1851" t="s">
        <v>3581</v>
      </c>
      <c r="H357" s="1851" t="s">
        <v>22</v>
      </c>
      <c r="I357" s="1851" t="s">
        <v>806</v>
      </c>
    </row>
    <row customHeight="1" ht="11.25">
      <c r="A358" s="1851" t="s">
        <v>2245</v>
      </c>
      <c r="B358" s="1851" t="s">
        <v>16</v>
      </c>
      <c r="C358" s="1851" t="s">
        <v>3582</v>
      </c>
      <c r="D358" s="1851" t="s">
        <v>3583</v>
      </c>
      <c r="E358" s="1851" t="s">
        <v>3584</v>
      </c>
      <c r="F358" s="1851" t="s">
        <v>2258</v>
      </c>
      <c r="G358" s="1851" t="s">
        <v>22</v>
      </c>
      <c r="H358" s="1851" t="s">
        <v>22</v>
      </c>
      <c r="I358" s="1851" t="s">
        <v>806</v>
      </c>
    </row>
    <row customHeight="1" ht="11.25">
      <c r="A359" s="1851" t="s">
        <v>2245</v>
      </c>
      <c r="B359" s="1851" t="s">
        <v>16</v>
      </c>
      <c r="C359" s="1851" t="s">
        <v>3585</v>
      </c>
      <c r="D359" s="1851" t="s">
        <v>3586</v>
      </c>
      <c r="E359" s="1851" t="s">
        <v>3587</v>
      </c>
      <c r="F359" s="1851" t="s">
        <v>2452</v>
      </c>
      <c r="G359" s="1851" t="s">
        <v>22</v>
      </c>
      <c r="H359" s="1851" t="s">
        <v>22</v>
      </c>
      <c r="I359" s="1851" t="s">
        <v>806</v>
      </c>
    </row>
    <row customHeight="1" ht="11.25">
      <c r="A360" s="1851" t="s">
        <v>2245</v>
      </c>
      <c r="B360" s="1851" t="s">
        <v>16</v>
      </c>
      <c r="C360" s="1851" t="s">
        <v>3588</v>
      </c>
      <c r="D360" s="1851" t="s">
        <v>3589</v>
      </c>
      <c r="E360" s="1851" t="s">
        <v>3590</v>
      </c>
      <c r="F360" s="1851" t="s">
        <v>2262</v>
      </c>
      <c r="G360" s="1851" t="s">
        <v>22</v>
      </c>
      <c r="H360" s="1851" t="s">
        <v>22</v>
      </c>
      <c r="I360" s="1851" t="s">
        <v>806</v>
      </c>
    </row>
    <row customHeight="1" ht="11.25">
      <c r="A361" s="1851" t="s">
        <v>2245</v>
      </c>
      <c r="B361" s="1851" t="s">
        <v>16</v>
      </c>
      <c r="C361" s="1851" t="s">
        <v>3591</v>
      </c>
      <c r="D361" s="1851" t="s">
        <v>3592</v>
      </c>
      <c r="E361" s="1851" t="s">
        <v>3593</v>
      </c>
      <c r="F361" s="1851" t="s">
        <v>2350</v>
      </c>
      <c r="G361" s="1851" t="s">
        <v>3594</v>
      </c>
      <c r="H361" s="1851" t="s">
        <v>22</v>
      </c>
      <c r="I361" s="1851" t="s">
        <v>806</v>
      </c>
    </row>
    <row customHeight="1" ht="11.25">
      <c r="A362" s="1851" t="s">
        <v>2245</v>
      </c>
      <c r="B362" s="1851" t="s">
        <v>16</v>
      </c>
      <c r="C362" s="1851" t="s">
        <v>3595</v>
      </c>
      <c r="D362" s="1851" t="s">
        <v>3596</v>
      </c>
      <c r="E362" s="1851" t="s">
        <v>3597</v>
      </c>
      <c r="F362" s="1851" t="s">
        <v>2271</v>
      </c>
      <c r="G362" s="1851" t="s">
        <v>22</v>
      </c>
      <c r="H362" s="1851" t="s">
        <v>22</v>
      </c>
      <c r="I362" s="1851" t="s">
        <v>806</v>
      </c>
    </row>
    <row customHeight="1" ht="11.25">
      <c r="A363" s="1851" t="s">
        <v>2245</v>
      </c>
      <c r="B363" s="1851" t="s">
        <v>16</v>
      </c>
      <c r="C363" s="1851" t="s">
        <v>3598</v>
      </c>
      <c r="D363" s="1851" t="s">
        <v>3599</v>
      </c>
      <c r="E363" s="1851" t="s">
        <v>3600</v>
      </c>
      <c r="F363" s="1851" t="s">
        <v>2536</v>
      </c>
      <c r="G363" s="1851" t="s">
        <v>3601</v>
      </c>
      <c r="H363" s="1851" t="s">
        <v>22</v>
      </c>
      <c r="I363" s="1851" t="s">
        <v>806</v>
      </c>
    </row>
    <row customHeight="1" ht="11.25">
      <c r="A364" s="1851" t="s">
        <v>2245</v>
      </c>
      <c r="B364" s="1851" t="s">
        <v>16</v>
      </c>
      <c r="C364" s="1851" t="s">
        <v>3602</v>
      </c>
      <c r="D364" s="1851" t="s">
        <v>3603</v>
      </c>
      <c r="E364" s="1851" t="s">
        <v>3604</v>
      </c>
      <c r="F364" s="1851" t="s">
        <v>2366</v>
      </c>
      <c r="G364" s="1851" t="s">
        <v>22</v>
      </c>
      <c r="H364" s="1851" t="s">
        <v>22</v>
      </c>
      <c r="I364" s="1851" t="s">
        <v>806</v>
      </c>
    </row>
    <row customHeight="1" ht="11.25">
      <c r="A365" s="1851" t="s">
        <v>2245</v>
      </c>
      <c r="B365" s="1851" t="s">
        <v>16</v>
      </c>
      <c r="C365" s="1851" t="s">
        <v>3605</v>
      </c>
      <c r="D365" s="1851" t="s">
        <v>3606</v>
      </c>
      <c r="E365" s="1851" t="s">
        <v>3607</v>
      </c>
      <c r="F365" s="1851" t="s">
        <v>2359</v>
      </c>
      <c r="G365" s="1851" t="s">
        <v>22</v>
      </c>
      <c r="H365" s="1851" t="s">
        <v>22</v>
      </c>
      <c r="I365" s="1851" t="s">
        <v>806</v>
      </c>
    </row>
    <row customHeight="1" ht="11.25">
      <c r="A366" s="1851" t="s">
        <v>2245</v>
      </c>
      <c r="B366" s="1851" t="s">
        <v>16</v>
      </c>
      <c r="C366" s="1851" t="s">
        <v>3608</v>
      </c>
      <c r="D366" s="1851" t="s">
        <v>3609</v>
      </c>
      <c r="E366" s="1851" t="s">
        <v>3610</v>
      </c>
      <c r="F366" s="1851" t="s">
        <v>3611</v>
      </c>
      <c r="G366" s="1851" t="s">
        <v>22</v>
      </c>
      <c r="H366" s="1851" t="s">
        <v>22</v>
      </c>
      <c r="I366" s="1851" t="s">
        <v>806</v>
      </c>
    </row>
    <row customHeight="1" ht="11.25">
      <c r="A367" s="1851" t="s">
        <v>2245</v>
      </c>
      <c r="B367" s="1851" t="s">
        <v>16</v>
      </c>
      <c r="C367" s="1851" t="s">
        <v>3612</v>
      </c>
      <c r="D367" s="1851" t="s">
        <v>3613</v>
      </c>
      <c r="E367" s="1851" t="s">
        <v>3614</v>
      </c>
      <c r="F367" s="1851" t="s">
        <v>2359</v>
      </c>
      <c r="G367" s="1851" t="s">
        <v>3615</v>
      </c>
      <c r="H367" s="1851" t="s">
        <v>22</v>
      </c>
      <c r="I367" s="1851" t="s">
        <v>806</v>
      </c>
    </row>
    <row customHeight="1" ht="11.25">
      <c r="A368" s="1851" t="s">
        <v>2245</v>
      </c>
      <c r="B368" s="1851" t="s">
        <v>16</v>
      </c>
      <c r="C368" s="1851" t="s">
        <v>3616</v>
      </c>
      <c r="D368" s="1851" t="s">
        <v>3617</v>
      </c>
      <c r="E368" s="1851" t="s">
        <v>3618</v>
      </c>
      <c r="F368" s="1851" t="s">
        <v>2536</v>
      </c>
      <c r="G368" s="1851" t="s">
        <v>3619</v>
      </c>
      <c r="H368" s="1851" t="s">
        <v>22</v>
      </c>
      <c r="I368" s="1851" t="s">
        <v>806</v>
      </c>
    </row>
    <row customHeight="1" ht="11.25">
      <c r="A369" s="1851" t="s">
        <v>2245</v>
      </c>
      <c r="B369" s="1851" t="s">
        <v>16</v>
      </c>
      <c r="C369" s="1851" t="s">
        <v>3620</v>
      </c>
      <c r="D369" s="1851" t="s">
        <v>3621</v>
      </c>
      <c r="E369" s="1851" t="s">
        <v>3622</v>
      </c>
      <c r="F369" s="1851" t="s">
        <v>2355</v>
      </c>
      <c r="G369" s="1851" t="s">
        <v>22</v>
      </c>
      <c r="H369" s="1851" t="s">
        <v>22</v>
      </c>
      <c r="I369" s="1851" t="s">
        <v>806</v>
      </c>
    </row>
    <row customHeight="1" ht="11.25">
      <c r="A370" s="1851" t="s">
        <v>2245</v>
      </c>
      <c r="B370" s="1851" t="s">
        <v>16</v>
      </c>
      <c r="C370" s="1851" t="s">
        <v>3623</v>
      </c>
      <c r="D370" s="1851" t="s">
        <v>3624</v>
      </c>
      <c r="E370" s="1851" t="s">
        <v>3625</v>
      </c>
      <c r="F370" s="1851" t="s">
        <v>2271</v>
      </c>
      <c r="G370" s="1851" t="s">
        <v>22</v>
      </c>
      <c r="H370" s="1851" t="s">
        <v>22</v>
      </c>
      <c r="I370" s="1851" t="s">
        <v>806</v>
      </c>
    </row>
    <row customHeight="1" ht="11.25">
      <c r="A371" s="1851" t="s">
        <v>2245</v>
      </c>
      <c r="B371" s="1851" t="s">
        <v>16</v>
      </c>
      <c r="C371" s="1851" t="s">
        <v>3626</v>
      </c>
      <c r="D371" s="1851" t="s">
        <v>3627</v>
      </c>
      <c r="E371" s="1851" t="s">
        <v>3628</v>
      </c>
      <c r="F371" s="1851" t="s">
        <v>2271</v>
      </c>
      <c r="G371" s="1851" t="s">
        <v>3629</v>
      </c>
      <c r="H371" s="1851" t="s">
        <v>22</v>
      </c>
      <c r="I371" s="1851" t="s">
        <v>806</v>
      </c>
    </row>
    <row customHeight="1" ht="11.25">
      <c r="A372" s="1851" t="s">
        <v>2245</v>
      </c>
      <c r="B372" s="1851" t="s">
        <v>16</v>
      </c>
      <c r="C372" s="1851" t="s">
        <v>3630</v>
      </c>
      <c r="D372" s="1851" t="s">
        <v>3631</v>
      </c>
      <c r="E372" s="1851" t="s">
        <v>3632</v>
      </c>
      <c r="F372" s="1851" t="s">
        <v>2309</v>
      </c>
      <c r="G372" s="1851" t="s">
        <v>3633</v>
      </c>
      <c r="H372" s="1851" t="s">
        <v>22</v>
      </c>
      <c r="I372" s="1851" t="s">
        <v>806</v>
      </c>
    </row>
    <row customHeight="1" ht="11.25">
      <c r="A373" s="1851" t="s">
        <v>2245</v>
      </c>
      <c r="B373" s="1851" t="s">
        <v>16</v>
      </c>
      <c r="C373" s="1851" t="s">
        <v>3634</v>
      </c>
      <c r="D373" s="1851" t="s">
        <v>3635</v>
      </c>
      <c r="E373" s="1851" t="s">
        <v>3636</v>
      </c>
      <c r="F373" s="1851" t="s">
        <v>2337</v>
      </c>
      <c r="G373" s="1851" t="s">
        <v>3637</v>
      </c>
      <c r="H373" s="1851" t="s">
        <v>22</v>
      </c>
      <c r="I373" s="1851" t="s">
        <v>806</v>
      </c>
    </row>
    <row customHeight="1" ht="11.25">
      <c r="A374" s="1851" t="s">
        <v>2245</v>
      </c>
      <c r="B374" s="1851" t="s">
        <v>16</v>
      </c>
      <c r="C374" s="1851" t="s">
        <v>3638</v>
      </c>
      <c r="D374" s="1851" t="s">
        <v>3639</v>
      </c>
      <c r="E374" s="1851" t="s">
        <v>3640</v>
      </c>
      <c r="F374" s="1851" t="s">
        <v>2412</v>
      </c>
      <c r="G374" s="1851" t="s">
        <v>3641</v>
      </c>
      <c r="H374" s="1851" t="s">
        <v>22</v>
      </c>
      <c r="I374" s="1851" t="s">
        <v>806</v>
      </c>
    </row>
    <row customHeight="1" ht="11.25">
      <c r="A375" s="1851" t="s">
        <v>2245</v>
      </c>
      <c r="B375" s="1851" t="s">
        <v>16</v>
      </c>
      <c r="C375" s="1851" t="s">
        <v>3642</v>
      </c>
      <c r="D375" s="1851" t="s">
        <v>3643</v>
      </c>
      <c r="E375" s="1851" t="s">
        <v>3644</v>
      </c>
      <c r="F375" s="1851" t="s">
        <v>2355</v>
      </c>
      <c r="G375" s="1851" t="s">
        <v>3645</v>
      </c>
      <c r="H375" s="1851" t="s">
        <v>22</v>
      </c>
      <c r="I375" s="1851" t="s">
        <v>806</v>
      </c>
    </row>
    <row customHeight="1" ht="11.25">
      <c r="A376" s="1851" t="s">
        <v>2245</v>
      </c>
      <c r="B376" s="1851" t="s">
        <v>16</v>
      </c>
      <c r="C376" s="1851" t="s">
        <v>3646</v>
      </c>
      <c r="D376" s="1851" t="s">
        <v>3647</v>
      </c>
      <c r="E376" s="1851" t="s">
        <v>3648</v>
      </c>
      <c r="F376" s="1851" t="s">
        <v>2262</v>
      </c>
      <c r="G376" s="1851" t="s">
        <v>22</v>
      </c>
      <c r="H376" s="1851" t="s">
        <v>22</v>
      </c>
      <c r="I376" s="1851" t="s">
        <v>806</v>
      </c>
    </row>
    <row customHeight="1" ht="11.25">
      <c r="A377" s="1851" t="s">
        <v>2245</v>
      </c>
      <c r="B377" s="1851" t="s">
        <v>16</v>
      </c>
      <c r="C377" s="1851" t="s">
        <v>3649</v>
      </c>
      <c r="D377" s="1851" t="s">
        <v>3650</v>
      </c>
      <c r="E377" s="1851" t="s">
        <v>3651</v>
      </c>
      <c r="F377" s="1851" t="s">
        <v>3652</v>
      </c>
      <c r="G377" s="1851" t="s">
        <v>22</v>
      </c>
      <c r="H377" s="1851" t="s">
        <v>22</v>
      </c>
      <c r="I377" s="1851" t="s">
        <v>806</v>
      </c>
    </row>
    <row customHeight="1" ht="11.25">
      <c r="A378" s="1851" t="s">
        <v>2245</v>
      </c>
      <c r="B378" s="1851" t="s">
        <v>16</v>
      </c>
      <c r="C378" s="1851" t="s">
        <v>3653</v>
      </c>
      <c r="D378" s="1851" t="s">
        <v>3650</v>
      </c>
      <c r="E378" s="1851" t="s">
        <v>3651</v>
      </c>
      <c r="F378" s="1851" t="s">
        <v>3654</v>
      </c>
      <c r="G378" s="1851" t="s">
        <v>3655</v>
      </c>
      <c r="H378" s="1851" t="s">
        <v>22</v>
      </c>
      <c r="I378" s="1851" t="s">
        <v>806</v>
      </c>
    </row>
    <row customHeight="1" ht="11.25">
      <c r="A379" s="1851" t="s">
        <v>2245</v>
      </c>
      <c r="B379" s="1851" t="s">
        <v>16</v>
      </c>
      <c r="C379" s="1851" t="s">
        <v>3656</v>
      </c>
      <c r="D379" s="1851" t="s">
        <v>3657</v>
      </c>
      <c r="E379" s="1851" t="s">
        <v>3658</v>
      </c>
      <c r="F379" s="1851" t="s">
        <v>2389</v>
      </c>
      <c r="G379" s="1851" t="s">
        <v>2488</v>
      </c>
      <c r="H379" s="1851" t="s">
        <v>22</v>
      </c>
      <c r="I379" s="1851" t="s">
        <v>806</v>
      </c>
    </row>
    <row customHeight="1" ht="11.25">
      <c r="A380" s="1851" t="s">
        <v>2245</v>
      </c>
      <c r="B380" s="1851" t="s">
        <v>16</v>
      </c>
      <c r="C380" s="1851" t="s">
        <v>3659</v>
      </c>
      <c r="D380" s="1851" t="s">
        <v>3660</v>
      </c>
      <c r="E380" s="1851" t="s">
        <v>3661</v>
      </c>
      <c r="F380" s="1851" t="s">
        <v>2371</v>
      </c>
      <c r="G380" s="1851" t="s">
        <v>3662</v>
      </c>
      <c r="H380" s="1851" t="s">
        <v>22</v>
      </c>
      <c r="I380" s="1851" t="s">
        <v>806</v>
      </c>
    </row>
    <row customHeight="1" ht="11.25">
      <c r="A381" s="1851" t="s">
        <v>2245</v>
      </c>
      <c r="B381" s="1851" t="s">
        <v>16</v>
      </c>
      <c r="C381" s="1851" t="s">
        <v>3663</v>
      </c>
      <c r="D381" s="1851" t="s">
        <v>3664</v>
      </c>
      <c r="E381" s="1851" t="s">
        <v>3665</v>
      </c>
      <c r="F381" s="1851" t="s">
        <v>3666</v>
      </c>
      <c r="G381" s="1851" t="s">
        <v>22</v>
      </c>
      <c r="H381" s="1851" t="s">
        <v>22</v>
      </c>
      <c r="I381" s="1851" t="s">
        <v>806</v>
      </c>
    </row>
    <row customHeight="1" ht="11.25">
      <c r="A382" s="1851" t="s">
        <v>2245</v>
      </c>
      <c r="B382" s="1851" t="s">
        <v>16</v>
      </c>
      <c r="C382" s="1851" t="s">
        <v>3667</v>
      </c>
      <c r="D382" s="1851" t="s">
        <v>3668</v>
      </c>
      <c r="E382" s="1851" t="s">
        <v>2248</v>
      </c>
      <c r="F382" s="1851" t="s">
        <v>3669</v>
      </c>
      <c r="G382" s="1851" t="s">
        <v>2254</v>
      </c>
      <c r="H382" s="1851" t="s">
        <v>22</v>
      </c>
      <c r="I382" s="1851" t="s">
        <v>806</v>
      </c>
    </row>
    <row customHeight="1" ht="11.25">
      <c r="A383" s="1851" t="s">
        <v>2245</v>
      </c>
      <c r="B383" s="1851" t="s">
        <v>16</v>
      </c>
      <c r="C383" s="1851" t="s">
        <v>3670</v>
      </c>
      <c r="D383" s="1851" t="s">
        <v>3671</v>
      </c>
      <c r="E383" s="1851" t="s">
        <v>3672</v>
      </c>
      <c r="F383" s="1851" t="s">
        <v>2371</v>
      </c>
      <c r="G383" s="1851" t="s">
        <v>3673</v>
      </c>
      <c r="H383" s="1851" t="s">
        <v>22</v>
      </c>
      <c r="I383" s="1851" t="s">
        <v>806</v>
      </c>
    </row>
    <row customHeight="1" ht="11.25">
      <c r="A384" s="1851" t="s">
        <v>2245</v>
      </c>
      <c r="B384" s="1851" t="s">
        <v>16</v>
      </c>
      <c r="C384" s="1851" t="s">
        <v>13</v>
      </c>
      <c r="D384" s="1851" t="s">
        <v>46</v>
      </c>
      <c r="E384" s="1851" t="s">
        <v>49</v>
      </c>
      <c r="F384" s="1851" t="s">
        <v>51</v>
      </c>
      <c r="G384" s="1851" t="s">
        <v>2592</v>
      </c>
      <c r="H384" s="1851" t="s">
        <v>22</v>
      </c>
      <c r="I384" s="1851" t="s">
        <v>806</v>
      </c>
    </row>
    <row customHeight="1" ht="11.25">
      <c r="A385" s="1851" t="s">
        <v>2245</v>
      </c>
      <c r="B385" s="1851" t="s">
        <v>16</v>
      </c>
      <c r="C385" s="1851" t="s">
        <v>3674</v>
      </c>
      <c r="D385" s="1851" t="s">
        <v>3675</v>
      </c>
      <c r="E385" s="1851" t="s">
        <v>3676</v>
      </c>
      <c r="F385" s="1851" t="s">
        <v>2416</v>
      </c>
      <c r="G385" s="1851" t="s">
        <v>22</v>
      </c>
      <c r="H385" s="1851" t="s">
        <v>22</v>
      </c>
      <c r="I385" s="1851" t="s">
        <v>806</v>
      </c>
    </row>
    <row customHeight="1" ht="11.25">
      <c r="A386" s="1851" t="s">
        <v>2245</v>
      </c>
      <c r="B386" s="1851" t="s">
        <v>16</v>
      </c>
      <c r="C386" s="1851" t="s">
        <v>3677</v>
      </c>
      <c r="D386" s="1851" t="s">
        <v>3678</v>
      </c>
      <c r="E386" s="1851" t="s">
        <v>3679</v>
      </c>
      <c r="F386" s="1851" t="s">
        <v>2637</v>
      </c>
      <c r="G386" s="1851" t="s">
        <v>3680</v>
      </c>
      <c r="H386" s="1851" t="s">
        <v>22</v>
      </c>
      <c r="I386" s="1851" t="s">
        <v>806</v>
      </c>
    </row>
    <row customHeight="1" ht="11.25">
      <c r="A387" s="1851" t="s">
        <v>2245</v>
      </c>
      <c r="B387" s="1851" t="s">
        <v>16</v>
      </c>
      <c r="C387" s="1851" t="s">
        <v>3681</v>
      </c>
      <c r="D387" s="1851" t="s">
        <v>3682</v>
      </c>
      <c r="E387" s="1851" t="s">
        <v>3683</v>
      </c>
      <c r="F387" s="1851" t="s">
        <v>2258</v>
      </c>
      <c r="G387" s="1851" t="s">
        <v>3684</v>
      </c>
      <c r="H387" s="1851" t="s">
        <v>22</v>
      </c>
      <c r="I387" s="1851" t="s">
        <v>806</v>
      </c>
    </row>
    <row customHeight="1" ht="11.25">
      <c r="A388" s="1851" t="s">
        <v>2245</v>
      </c>
      <c r="B388" s="1851" t="s">
        <v>16</v>
      </c>
      <c r="C388" s="1851" t="s">
        <v>3685</v>
      </c>
      <c r="D388" s="1851" t="s">
        <v>3686</v>
      </c>
      <c r="E388" s="1851" t="s">
        <v>3687</v>
      </c>
      <c r="F388" s="1851" t="s">
        <v>3688</v>
      </c>
      <c r="G388" s="1851" t="s">
        <v>3689</v>
      </c>
      <c r="H388" s="1851" t="s">
        <v>22</v>
      </c>
      <c r="I388" s="1851" t="s">
        <v>806</v>
      </c>
    </row>
    <row customHeight="1" ht="11.25">
      <c r="A389" s="1851" t="s">
        <v>2245</v>
      </c>
      <c r="B389" s="1851" t="s">
        <v>16</v>
      </c>
      <c r="C389" s="1851" t="s">
        <v>3690</v>
      </c>
      <c r="D389" s="1851" t="s">
        <v>3691</v>
      </c>
      <c r="E389" s="1851" t="s">
        <v>3692</v>
      </c>
      <c r="F389" s="1851" t="s">
        <v>2531</v>
      </c>
      <c r="G389" s="1851" t="s">
        <v>3693</v>
      </c>
      <c r="H389" s="1851" t="s">
        <v>22</v>
      </c>
      <c r="I389" s="1851" t="s">
        <v>806</v>
      </c>
    </row>
    <row customHeight="1" ht="11.25">
      <c r="A390" s="1851" t="s">
        <v>2245</v>
      </c>
      <c r="B390" s="1851" t="s">
        <v>16</v>
      </c>
      <c r="C390" s="1851" t="s">
        <v>3694</v>
      </c>
      <c r="D390" s="1851" t="s">
        <v>3695</v>
      </c>
      <c r="E390" s="1851" t="s">
        <v>3696</v>
      </c>
      <c r="F390" s="1851" t="s">
        <v>2359</v>
      </c>
      <c r="G390" s="1851" t="s">
        <v>3697</v>
      </c>
      <c r="H390" s="1851" t="s">
        <v>22</v>
      </c>
      <c r="I390" s="1851" t="s">
        <v>806</v>
      </c>
    </row>
    <row customHeight="1" ht="11.25">
      <c r="A391" s="1851" t="s">
        <v>2245</v>
      </c>
      <c r="B391" s="1851" t="s">
        <v>16</v>
      </c>
      <c r="C391" s="1851" t="s">
        <v>3698</v>
      </c>
      <c r="D391" s="1851" t="s">
        <v>3699</v>
      </c>
      <c r="E391" s="1851" t="s">
        <v>3700</v>
      </c>
      <c r="F391" s="1851" t="s">
        <v>3701</v>
      </c>
      <c r="G391" s="1851" t="s">
        <v>3702</v>
      </c>
      <c r="H391" s="1851" t="s">
        <v>22</v>
      </c>
      <c r="I391" s="1851" t="s">
        <v>806</v>
      </c>
    </row>
    <row customHeight="1" ht="11.25">
      <c r="A392" s="1851" t="s">
        <v>2245</v>
      </c>
      <c r="B392" s="1851" t="s">
        <v>16</v>
      </c>
      <c r="C392" s="1851" t="s">
        <v>3703</v>
      </c>
      <c r="D392" s="1851" t="s">
        <v>3704</v>
      </c>
      <c r="E392" s="1851" t="s">
        <v>3705</v>
      </c>
      <c r="F392" s="1851" t="s">
        <v>2366</v>
      </c>
      <c r="G392" s="1851" t="s">
        <v>3706</v>
      </c>
      <c r="H392" s="1851" t="s">
        <v>22</v>
      </c>
      <c r="I392" s="1851" t="s">
        <v>806</v>
      </c>
    </row>
    <row customHeight="1" ht="11.25">
      <c r="A393" s="1851" t="s">
        <v>2245</v>
      </c>
      <c r="B393" s="1851" t="s">
        <v>16</v>
      </c>
      <c r="C393" s="1851" t="s">
        <v>3707</v>
      </c>
      <c r="D393" s="1851" t="s">
        <v>3708</v>
      </c>
      <c r="E393" s="1851" t="s">
        <v>3709</v>
      </c>
      <c r="F393" s="1851" t="s">
        <v>2923</v>
      </c>
      <c r="G393" s="1851" t="s">
        <v>3349</v>
      </c>
      <c r="H393" s="1851" t="s">
        <v>22</v>
      </c>
      <c r="I393" s="1851" t="s">
        <v>806</v>
      </c>
    </row>
    <row customHeight="1" ht="11.25">
      <c r="A394" s="1851" t="s">
        <v>2245</v>
      </c>
      <c r="B394" s="1851" t="s">
        <v>16</v>
      </c>
      <c r="C394" s="1851" t="s">
        <v>3710</v>
      </c>
      <c r="D394" s="1851" t="s">
        <v>3711</v>
      </c>
      <c r="E394" s="1851" t="s">
        <v>3712</v>
      </c>
      <c r="F394" s="1851" t="s">
        <v>2728</v>
      </c>
      <c r="G394" s="1851" t="s">
        <v>3713</v>
      </c>
      <c r="H394" s="1851" t="s">
        <v>22</v>
      </c>
      <c r="I394" s="1851" t="s">
        <v>806</v>
      </c>
    </row>
    <row customHeight="1" ht="11.25">
      <c r="A395" s="1851" t="s">
        <v>2245</v>
      </c>
      <c r="B395" s="1851" t="s">
        <v>16</v>
      </c>
      <c r="C395" s="1851" t="s">
        <v>3714</v>
      </c>
      <c r="D395" s="1851" t="s">
        <v>3715</v>
      </c>
      <c r="E395" s="1851" t="s">
        <v>3716</v>
      </c>
      <c r="F395" s="1851" t="s">
        <v>2483</v>
      </c>
      <c r="G395" s="1851" t="s">
        <v>3717</v>
      </c>
      <c r="H395" s="1851" t="s">
        <v>22</v>
      </c>
      <c r="I395" s="1851" t="s">
        <v>806</v>
      </c>
    </row>
    <row customHeight="1" ht="11.25">
      <c r="A396" s="1851" t="s">
        <v>2245</v>
      </c>
      <c r="B396" s="1851" t="s">
        <v>16</v>
      </c>
      <c r="C396" s="1851" t="s">
        <v>3718</v>
      </c>
      <c r="D396" s="1851" t="s">
        <v>3719</v>
      </c>
      <c r="E396" s="1851" t="s">
        <v>3720</v>
      </c>
      <c r="F396" s="1851" t="s">
        <v>2258</v>
      </c>
      <c r="G396" s="1851" t="s">
        <v>3721</v>
      </c>
      <c r="H396" s="1851" t="s">
        <v>22</v>
      </c>
      <c r="I396" s="1851" t="s">
        <v>806</v>
      </c>
    </row>
    <row customHeight="1" ht="11.25">
      <c r="A397" s="1851" t="s">
        <v>2245</v>
      </c>
      <c r="B397" s="1851" t="s">
        <v>16</v>
      </c>
      <c r="C397" s="1851" t="s">
        <v>3722</v>
      </c>
      <c r="D397" s="1851" t="s">
        <v>3723</v>
      </c>
      <c r="E397" s="1851" t="s">
        <v>3724</v>
      </c>
      <c r="F397" s="1851" t="s">
        <v>2258</v>
      </c>
      <c r="G397" s="1851" t="s">
        <v>2427</v>
      </c>
      <c r="H397" s="1851" t="s">
        <v>22</v>
      </c>
      <c r="I397" s="1851" t="s">
        <v>806</v>
      </c>
    </row>
    <row customHeight="1" ht="11.25">
      <c r="A398" s="1851" t="s">
        <v>2245</v>
      </c>
      <c r="B398" s="1851" t="s">
        <v>16</v>
      </c>
      <c r="C398" s="1851" t="s">
        <v>3725</v>
      </c>
      <c r="D398" s="1851" t="s">
        <v>3726</v>
      </c>
      <c r="E398" s="1851" t="s">
        <v>3727</v>
      </c>
      <c r="F398" s="1851" t="s">
        <v>2431</v>
      </c>
      <c r="G398" s="1851" t="s">
        <v>3728</v>
      </c>
      <c r="H398" s="1851" t="s">
        <v>22</v>
      </c>
      <c r="I398" s="1851" t="s">
        <v>806</v>
      </c>
    </row>
    <row customHeight="1" ht="11.25">
      <c r="A399" s="1851" t="s">
        <v>2245</v>
      </c>
      <c r="B399" s="1851" t="s">
        <v>16</v>
      </c>
      <c r="C399" s="1851" t="s">
        <v>3729</v>
      </c>
      <c r="D399" s="1851" t="s">
        <v>3730</v>
      </c>
      <c r="E399" s="1851" t="s">
        <v>2298</v>
      </c>
      <c r="F399" s="1851" t="s">
        <v>3731</v>
      </c>
      <c r="G399" s="1851" t="s">
        <v>22</v>
      </c>
      <c r="H399" s="1851" t="s">
        <v>22</v>
      </c>
      <c r="I399" s="1851" t="s">
        <v>806</v>
      </c>
    </row>
    <row customHeight="1" ht="11.25">
      <c r="A400" s="1851" t="s">
        <v>2245</v>
      </c>
      <c r="B400" s="1851" t="s">
        <v>16</v>
      </c>
      <c r="C400" s="1851" t="s">
        <v>3732</v>
      </c>
      <c r="D400" s="1851" t="s">
        <v>3733</v>
      </c>
      <c r="E400" s="1851" t="s">
        <v>3734</v>
      </c>
      <c r="F400" s="1851" t="s">
        <v>3735</v>
      </c>
      <c r="G400" s="1851" t="s">
        <v>22</v>
      </c>
      <c r="H400" s="1851" t="s">
        <v>22</v>
      </c>
      <c r="I400" s="1851" t="s">
        <v>806</v>
      </c>
    </row>
    <row customHeight="1" ht="11.25">
      <c r="A401" s="1851" t="s">
        <v>2245</v>
      </c>
      <c r="B401" s="1851" t="s">
        <v>16</v>
      </c>
      <c r="C401" s="1851" t="s">
        <v>3736</v>
      </c>
      <c r="D401" s="1851" t="s">
        <v>3737</v>
      </c>
      <c r="E401" s="1851" t="s">
        <v>3738</v>
      </c>
      <c r="F401" s="1851" t="s">
        <v>2376</v>
      </c>
      <c r="G401" s="1851" t="s">
        <v>22</v>
      </c>
      <c r="H401" s="1851" t="s">
        <v>22</v>
      </c>
      <c r="I401" s="1851" t="s">
        <v>806</v>
      </c>
    </row>
    <row customHeight="1" ht="11.25">
      <c r="A402" s="1851" t="s">
        <v>2245</v>
      </c>
      <c r="B402" s="1851" t="s">
        <v>16</v>
      </c>
      <c r="C402" s="1851" t="s">
        <v>3739</v>
      </c>
      <c r="D402" s="1851" t="s">
        <v>3740</v>
      </c>
      <c r="E402" s="1851" t="s">
        <v>3741</v>
      </c>
      <c r="F402" s="1851" t="s">
        <v>2262</v>
      </c>
      <c r="G402" s="1851" t="s">
        <v>3742</v>
      </c>
      <c r="H402" s="1851" t="s">
        <v>22</v>
      </c>
      <c r="I402" s="1851" t="s">
        <v>806</v>
      </c>
    </row>
    <row customHeight="1" ht="11.25">
      <c r="A403" s="1851" t="s">
        <v>2245</v>
      </c>
      <c r="B403" s="1851" t="s">
        <v>16</v>
      </c>
      <c r="C403" s="1851" t="s">
        <v>3743</v>
      </c>
      <c r="D403" s="1851" t="s">
        <v>3744</v>
      </c>
      <c r="E403" s="1851" t="s">
        <v>3665</v>
      </c>
      <c r="F403" s="1851" t="s">
        <v>3745</v>
      </c>
      <c r="G403" s="1851" t="s">
        <v>22</v>
      </c>
      <c r="H403" s="1851" t="s">
        <v>22</v>
      </c>
      <c r="I403" s="1851" t="s">
        <v>806</v>
      </c>
    </row>
    <row customHeight="1" ht="11.25">
      <c r="A404" s="1851" t="s">
        <v>2245</v>
      </c>
      <c r="B404" s="1851" t="s">
        <v>16</v>
      </c>
      <c r="C404" s="1851" t="s">
        <v>3746</v>
      </c>
      <c r="D404" s="1851" t="s">
        <v>3747</v>
      </c>
      <c r="E404" s="1851" t="s">
        <v>2248</v>
      </c>
      <c r="F404" s="1851" t="s">
        <v>3748</v>
      </c>
      <c r="G404" s="1851" t="s">
        <v>2254</v>
      </c>
      <c r="H404" s="1851" t="s">
        <v>22</v>
      </c>
      <c r="I404" s="1851" t="s">
        <v>806</v>
      </c>
    </row>
    <row customHeight="1" ht="11.25">
      <c r="A405" s="1851" t="s">
        <v>2245</v>
      </c>
      <c r="B405" s="1851" t="s">
        <v>16</v>
      </c>
      <c r="C405" s="1851" t="s">
        <v>3749</v>
      </c>
      <c r="D405" s="1851" t="s">
        <v>3750</v>
      </c>
      <c r="E405" s="1851" t="s">
        <v>3751</v>
      </c>
      <c r="F405" s="1851" t="s">
        <v>3752</v>
      </c>
      <c r="G405" s="1851" t="s">
        <v>3753</v>
      </c>
      <c r="H405" s="1851" t="s">
        <v>22</v>
      </c>
      <c r="I405" s="1851" t="s">
        <v>806</v>
      </c>
    </row>
    <row customHeight="1" ht="11.25">
      <c r="A406" s="1851" t="s">
        <v>2245</v>
      </c>
      <c r="B406" s="1851" t="s">
        <v>16</v>
      </c>
      <c r="C406" s="1851" t="s">
        <v>2272</v>
      </c>
      <c r="D406" s="1851" t="s">
        <v>2273</v>
      </c>
      <c r="E406" s="1851" t="s">
        <v>2274</v>
      </c>
      <c r="F406" s="1851" t="s">
        <v>2275</v>
      </c>
      <c r="G406" s="1851" t="s">
        <v>22</v>
      </c>
      <c r="H406" s="1851" t="s">
        <v>22</v>
      </c>
      <c r="I406" s="1851" t="s">
        <v>892</v>
      </c>
    </row>
    <row customHeight="1" ht="11.25">
      <c r="A407" s="1851" t="s">
        <v>2245</v>
      </c>
      <c r="B407" s="1851" t="s">
        <v>16</v>
      </c>
      <c r="C407" s="1851" t="s">
        <v>2276</v>
      </c>
      <c r="D407" s="1851" t="s">
        <v>2277</v>
      </c>
      <c r="E407" s="1851" t="s">
        <v>2278</v>
      </c>
      <c r="F407" s="1851" t="s">
        <v>2279</v>
      </c>
      <c r="G407" s="1851" t="s">
        <v>2280</v>
      </c>
      <c r="H407" s="1851" t="s">
        <v>22</v>
      </c>
      <c r="I407" s="1851" t="s">
        <v>892</v>
      </c>
    </row>
    <row customHeight="1" ht="11.25">
      <c r="A408" s="1851" t="s">
        <v>2245</v>
      </c>
      <c r="B408" s="1851" t="s">
        <v>16</v>
      </c>
      <c r="C408" s="1851" t="s">
        <v>2289</v>
      </c>
      <c r="D408" s="1851" t="s">
        <v>2290</v>
      </c>
      <c r="E408" s="1851" t="s">
        <v>2291</v>
      </c>
      <c r="F408" s="1851" t="s">
        <v>2262</v>
      </c>
      <c r="G408" s="1851" t="s">
        <v>22</v>
      </c>
      <c r="H408" s="1851" t="s">
        <v>22</v>
      </c>
      <c r="I408" s="1851" t="s">
        <v>892</v>
      </c>
    </row>
    <row customHeight="1" ht="11.25">
      <c r="A409" s="1851" t="s">
        <v>2245</v>
      </c>
      <c r="B409" s="1851" t="s">
        <v>16</v>
      </c>
      <c r="C409" s="1851" t="s">
        <v>2301</v>
      </c>
      <c r="D409" s="1851" t="s">
        <v>2302</v>
      </c>
      <c r="E409" s="1851" t="s">
        <v>2303</v>
      </c>
      <c r="F409" s="1851" t="s">
        <v>2304</v>
      </c>
      <c r="G409" s="1851" t="s">
        <v>2305</v>
      </c>
      <c r="H409" s="1851" t="s">
        <v>22</v>
      </c>
      <c r="I409" s="1851" t="s">
        <v>892</v>
      </c>
    </row>
    <row customHeight="1" ht="11.25">
      <c r="A410" s="1851" t="s">
        <v>2245</v>
      </c>
      <c r="B410" s="1851" t="s">
        <v>16</v>
      </c>
      <c r="C410" s="1851" t="s">
        <v>2315</v>
      </c>
      <c r="D410" s="1851" t="s">
        <v>2316</v>
      </c>
      <c r="E410" s="1851" t="s">
        <v>2317</v>
      </c>
      <c r="F410" s="1851" t="s">
        <v>2266</v>
      </c>
      <c r="G410" s="1851" t="s">
        <v>2318</v>
      </c>
      <c r="H410" s="1851" t="s">
        <v>22</v>
      </c>
      <c r="I410" s="1851" t="s">
        <v>892</v>
      </c>
    </row>
    <row customHeight="1" ht="11.25">
      <c r="A411" s="1851" t="s">
        <v>2245</v>
      </c>
      <c r="B411" s="1851" t="s">
        <v>16</v>
      </c>
      <c r="C411" s="1851" t="s">
        <v>2327</v>
      </c>
      <c r="D411" s="1851" t="s">
        <v>2328</v>
      </c>
      <c r="E411" s="1851" t="s">
        <v>2329</v>
      </c>
      <c r="F411" s="1851" t="s">
        <v>2262</v>
      </c>
      <c r="G411" s="1851" t="s">
        <v>2330</v>
      </c>
      <c r="H411" s="1851" t="s">
        <v>22</v>
      </c>
      <c r="I411" s="1851" t="s">
        <v>892</v>
      </c>
    </row>
    <row customHeight="1" ht="11.25">
      <c r="A412" s="1851" t="s">
        <v>2245</v>
      </c>
      <c r="B412" s="1851" t="s">
        <v>16</v>
      </c>
      <c r="C412" s="1851" t="s">
        <v>2352</v>
      </c>
      <c r="D412" s="1851" t="s">
        <v>2353</v>
      </c>
      <c r="E412" s="1851" t="s">
        <v>2354</v>
      </c>
      <c r="F412" s="1851" t="s">
        <v>2355</v>
      </c>
      <c r="G412" s="1851" t="s">
        <v>22</v>
      </c>
      <c r="H412" s="1851" t="s">
        <v>22</v>
      </c>
      <c r="I412" s="1851" t="s">
        <v>892</v>
      </c>
    </row>
    <row customHeight="1" ht="11.25">
      <c r="A413" s="1851" t="s">
        <v>2245</v>
      </c>
      <c r="B413" s="1851" t="s">
        <v>16</v>
      </c>
      <c r="C413" s="1851" t="s">
        <v>2356</v>
      </c>
      <c r="D413" s="1851" t="s">
        <v>2357</v>
      </c>
      <c r="E413" s="1851" t="s">
        <v>2358</v>
      </c>
      <c r="F413" s="1851" t="s">
        <v>2359</v>
      </c>
      <c r="G413" s="1851" t="s">
        <v>2360</v>
      </c>
      <c r="H413" s="1851" t="s">
        <v>22</v>
      </c>
      <c r="I413" s="1851" t="s">
        <v>892</v>
      </c>
    </row>
    <row customHeight="1" ht="11.25">
      <c r="A414" s="1851" t="s">
        <v>2245</v>
      </c>
      <c r="B414" s="1851" t="s">
        <v>16</v>
      </c>
      <c r="C414" s="1851" t="s">
        <v>3754</v>
      </c>
      <c r="D414" s="1851" t="s">
        <v>3755</v>
      </c>
      <c r="E414" s="1851" t="s">
        <v>3756</v>
      </c>
      <c r="F414" s="1851" t="s">
        <v>3757</v>
      </c>
      <c r="G414" s="1851" t="s">
        <v>22</v>
      </c>
      <c r="H414" s="1851" t="s">
        <v>22</v>
      </c>
      <c r="I414" s="1851" t="s">
        <v>892</v>
      </c>
    </row>
    <row customHeight="1" ht="11.25">
      <c r="A415" s="1851" t="s">
        <v>2245</v>
      </c>
      <c r="B415" s="1851" t="s">
        <v>16</v>
      </c>
      <c r="C415" s="1851" t="s">
        <v>2383</v>
      </c>
      <c r="D415" s="1851" t="s">
        <v>2384</v>
      </c>
      <c r="E415" s="1851" t="s">
        <v>2385</v>
      </c>
      <c r="F415" s="1851" t="s">
        <v>2371</v>
      </c>
      <c r="G415" s="1851" t="s">
        <v>22</v>
      </c>
      <c r="H415" s="1851" t="s">
        <v>22</v>
      </c>
      <c r="I415" s="1851" t="s">
        <v>892</v>
      </c>
    </row>
    <row customHeight="1" ht="11.25">
      <c r="A416" s="1851" t="s">
        <v>2245</v>
      </c>
      <c r="B416" s="1851" t="s">
        <v>16</v>
      </c>
      <c r="C416" s="1851" t="s">
        <v>2459</v>
      </c>
      <c r="D416" s="1851" t="s">
        <v>2460</v>
      </c>
      <c r="E416" s="1851" t="s">
        <v>2461</v>
      </c>
      <c r="F416" s="1851" t="s">
        <v>2462</v>
      </c>
      <c r="G416" s="1851" t="s">
        <v>2463</v>
      </c>
      <c r="H416" s="1851" t="s">
        <v>22</v>
      </c>
      <c r="I416" s="1851" t="s">
        <v>892</v>
      </c>
    </row>
    <row customHeight="1" ht="11.25">
      <c r="A417" s="1851" t="s">
        <v>2245</v>
      </c>
      <c r="B417" s="1851" t="s">
        <v>16</v>
      </c>
      <c r="C417" s="1851" t="s">
        <v>2464</v>
      </c>
      <c r="D417" s="1851" t="s">
        <v>2465</v>
      </c>
      <c r="E417" s="1851" t="s">
        <v>2466</v>
      </c>
      <c r="F417" s="1851" t="s">
        <v>573</v>
      </c>
      <c r="G417" s="1851" t="s">
        <v>22</v>
      </c>
      <c r="H417" s="1851" t="s">
        <v>22</v>
      </c>
      <c r="I417" s="1851" t="s">
        <v>892</v>
      </c>
    </row>
    <row customHeight="1" ht="11.25">
      <c r="A418" s="1851" t="s">
        <v>2245</v>
      </c>
      <c r="B418" s="1851" t="s">
        <v>16</v>
      </c>
      <c r="C418" s="1851" t="s">
        <v>22</v>
      </c>
      <c r="D418" s="1851" t="s">
        <v>2473</v>
      </c>
      <c r="E418" s="1851" t="s">
        <v>2474</v>
      </c>
      <c r="F418" s="1851" t="s">
        <v>2258</v>
      </c>
      <c r="G418" s="1851" t="s">
        <v>22</v>
      </c>
      <c r="H418" s="1851" t="s">
        <v>22</v>
      </c>
      <c r="I418" s="1851" t="s">
        <v>892</v>
      </c>
    </row>
    <row customHeight="1" ht="11.25">
      <c r="A419" s="1851" t="s">
        <v>2245</v>
      </c>
      <c r="B419" s="1851" t="s">
        <v>16</v>
      </c>
      <c r="C419" s="1851" t="s">
        <v>2480</v>
      </c>
      <c r="D419" s="1851" t="s">
        <v>2481</v>
      </c>
      <c r="E419" s="1851" t="s">
        <v>2482</v>
      </c>
      <c r="F419" s="1851" t="s">
        <v>2483</v>
      </c>
      <c r="G419" s="1851" t="s">
        <v>2484</v>
      </c>
      <c r="H419" s="1851" t="s">
        <v>22</v>
      </c>
      <c r="I419" s="1851" t="s">
        <v>892</v>
      </c>
    </row>
    <row customHeight="1" ht="11.25">
      <c r="A420" s="1851" t="s">
        <v>2245</v>
      </c>
      <c r="B420" s="1851" t="s">
        <v>16</v>
      </c>
      <c r="C420" s="1851" t="s">
        <v>2497</v>
      </c>
      <c r="D420" s="1851" t="s">
        <v>2498</v>
      </c>
      <c r="E420" s="1851" t="s">
        <v>2499</v>
      </c>
      <c r="F420" s="1851" t="s">
        <v>2492</v>
      </c>
      <c r="G420" s="1851" t="s">
        <v>2500</v>
      </c>
      <c r="H420" s="1851" t="s">
        <v>22</v>
      </c>
      <c r="I420" s="1851" t="s">
        <v>892</v>
      </c>
    </row>
    <row customHeight="1" ht="11.25">
      <c r="A421" s="1851" t="s">
        <v>2245</v>
      </c>
      <c r="B421" s="1851" t="s">
        <v>16</v>
      </c>
      <c r="C421" s="1851" t="s">
        <v>3758</v>
      </c>
      <c r="D421" s="1851" t="s">
        <v>3759</v>
      </c>
      <c r="E421" s="1851" t="s">
        <v>2682</v>
      </c>
      <c r="F421" s="1851" t="s">
        <v>2637</v>
      </c>
      <c r="G421" s="1851" t="s">
        <v>22</v>
      </c>
      <c r="H421" s="1851" t="s">
        <v>22</v>
      </c>
      <c r="I421" s="1851" t="s">
        <v>892</v>
      </c>
    </row>
    <row customHeight="1" ht="11.25">
      <c r="A422" s="1851" t="s">
        <v>2245</v>
      </c>
      <c r="B422" s="1851" t="s">
        <v>16</v>
      </c>
      <c r="C422" s="1851" t="s">
        <v>2550</v>
      </c>
      <c r="D422" s="1851" t="s">
        <v>2551</v>
      </c>
      <c r="E422" s="1851" t="s">
        <v>2552</v>
      </c>
      <c r="F422" s="1851" t="s">
        <v>2258</v>
      </c>
      <c r="G422" s="1851" t="s">
        <v>22</v>
      </c>
      <c r="H422" s="1851" t="s">
        <v>22</v>
      </c>
      <c r="I422" s="1851" t="s">
        <v>892</v>
      </c>
    </row>
    <row customHeight="1" ht="11.25">
      <c r="A423" s="1851" t="s">
        <v>2245</v>
      </c>
      <c r="B423" s="1851" t="s">
        <v>16</v>
      </c>
      <c r="C423" s="1851" t="s">
        <v>2600</v>
      </c>
      <c r="D423" s="1851" t="s">
        <v>2601</v>
      </c>
      <c r="E423" s="1851" t="s">
        <v>2602</v>
      </c>
      <c r="F423" s="1851" t="s">
        <v>2359</v>
      </c>
      <c r="G423" s="1851" t="s">
        <v>2603</v>
      </c>
      <c r="H423" s="1851" t="s">
        <v>22</v>
      </c>
      <c r="I423" s="1851" t="s">
        <v>892</v>
      </c>
    </row>
    <row customHeight="1" ht="11.25">
      <c r="A424" s="1851" t="s">
        <v>2245</v>
      </c>
      <c r="B424" s="1851" t="s">
        <v>16</v>
      </c>
      <c r="C424" s="1851" t="s">
        <v>2634</v>
      </c>
      <c r="D424" s="1851" t="s">
        <v>2635</v>
      </c>
      <c r="E424" s="1851" t="s">
        <v>2636</v>
      </c>
      <c r="F424" s="1851" t="s">
        <v>2637</v>
      </c>
      <c r="G424" s="1851" t="s">
        <v>2638</v>
      </c>
      <c r="H424" s="1851" t="s">
        <v>22</v>
      </c>
      <c r="I424" s="1851" t="s">
        <v>892</v>
      </c>
    </row>
    <row customHeight="1" ht="11.25">
      <c r="A425" s="1851" t="s">
        <v>2245</v>
      </c>
      <c r="B425" s="1851" t="s">
        <v>16</v>
      </c>
      <c r="C425" s="1851" t="s">
        <v>2669</v>
      </c>
      <c r="D425" s="1851" t="s">
        <v>2670</v>
      </c>
      <c r="E425" s="1851" t="s">
        <v>2671</v>
      </c>
      <c r="F425" s="1851" t="s">
        <v>2371</v>
      </c>
      <c r="G425" s="1851" t="s">
        <v>2672</v>
      </c>
      <c r="H425" s="1851" t="s">
        <v>22</v>
      </c>
      <c r="I425" s="1851" t="s">
        <v>892</v>
      </c>
    </row>
    <row customHeight="1" ht="11.25">
      <c r="A426" s="1851" t="s">
        <v>2245</v>
      </c>
      <c r="B426" s="1851" t="s">
        <v>16</v>
      </c>
      <c r="C426" s="1851" t="s">
        <v>2692</v>
      </c>
      <c r="D426" s="1851" t="s">
        <v>2693</v>
      </c>
      <c r="E426" s="1851" t="s">
        <v>2694</v>
      </c>
      <c r="F426" s="1851" t="s">
        <v>2262</v>
      </c>
      <c r="G426" s="1851" t="s">
        <v>2695</v>
      </c>
      <c r="H426" s="1851" t="s">
        <v>22</v>
      </c>
      <c r="I426" s="1851" t="s">
        <v>892</v>
      </c>
    </row>
    <row customHeight="1" ht="11.25">
      <c r="A427" s="1851" t="s">
        <v>2245</v>
      </c>
      <c r="B427" s="1851" t="s">
        <v>16</v>
      </c>
      <c r="C427" s="1851" t="s">
        <v>2912</v>
      </c>
      <c r="D427" s="1851" t="s">
        <v>2913</v>
      </c>
      <c r="E427" s="1851" t="s">
        <v>2914</v>
      </c>
      <c r="F427" s="1851" t="s">
        <v>2262</v>
      </c>
      <c r="G427" s="1851" t="s">
        <v>2915</v>
      </c>
      <c r="H427" s="1851" t="s">
        <v>22</v>
      </c>
      <c r="I427" s="1851" t="s">
        <v>892</v>
      </c>
    </row>
    <row customHeight="1" ht="11.25">
      <c r="A428" s="1851" t="s">
        <v>2245</v>
      </c>
      <c r="B428" s="1851" t="s">
        <v>16</v>
      </c>
      <c r="C428" s="1851" t="s">
        <v>2916</v>
      </c>
      <c r="D428" s="1851" t="s">
        <v>2917</v>
      </c>
      <c r="E428" s="1851" t="s">
        <v>2918</v>
      </c>
      <c r="F428" s="1851" t="s">
        <v>2262</v>
      </c>
      <c r="G428" s="1851" t="s">
        <v>2919</v>
      </c>
      <c r="H428" s="1851" t="s">
        <v>22</v>
      </c>
      <c r="I428" s="1851" t="s">
        <v>892</v>
      </c>
    </row>
    <row customHeight="1" ht="11.25">
      <c r="A429" s="1851" t="s">
        <v>2245</v>
      </c>
      <c r="B429" s="1851" t="s">
        <v>16</v>
      </c>
      <c r="C429" s="1851" t="s">
        <v>2963</v>
      </c>
      <c r="D429" s="1851" t="s">
        <v>2964</v>
      </c>
      <c r="E429" s="1851" t="s">
        <v>2965</v>
      </c>
      <c r="F429" s="1851" t="s">
        <v>2426</v>
      </c>
      <c r="G429" s="1851" t="s">
        <v>2966</v>
      </c>
      <c r="H429" s="1851" t="s">
        <v>22</v>
      </c>
      <c r="I429" s="1851" t="s">
        <v>892</v>
      </c>
    </row>
    <row customHeight="1" ht="11.25">
      <c r="A430" s="1851" t="s">
        <v>2245</v>
      </c>
      <c r="B430" s="1851" t="s">
        <v>16</v>
      </c>
      <c r="C430" s="1851" t="s">
        <v>3090</v>
      </c>
      <c r="D430" s="1851" t="s">
        <v>3091</v>
      </c>
      <c r="E430" s="1851" t="s">
        <v>3092</v>
      </c>
      <c r="F430" s="1851" t="s">
        <v>2258</v>
      </c>
      <c r="G430" s="1851" t="s">
        <v>3093</v>
      </c>
      <c r="H430" s="1851" t="s">
        <v>22</v>
      </c>
      <c r="I430" s="1851" t="s">
        <v>892</v>
      </c>
    </row>
    <row customHeight="1" ht="11.25">
      <c r="A431" s="1851" t="s">
        <v>2245</v>
      </c>
      <c r="B431" s="1851" t="s">
        <v>16</v>
      </c>
      <c r="C431" s="1851" t="s">
        <v>3141</v>
      </c>
      <c r="D431" s="1851" t="s">
        <v>3142</v>
      </c>
      <c r="E431" s="1851" t="s">
        <v>3143</v>
      </c>
      <c r="F431" s="1851" t="s">
        <v>2452</v>
      </c>
      <c r="G431" s="1851" t="s">
        <v>3144</v>
      </c>
      <c r="H431" s="1851" t="s">
        <v>22</v>
      </c>
      <c r="I431" s="1851" t="s">
        <v>892</v>
      </c>
    </row>
    <row customHeight="1" ht="11.25">
      <c r="A432" s="1851" t="s">
        <v>2245</v>
      </c>
      <c r="B432" s="1851" t="s">
        <v>16</v>
      </c>
      <c r="C432" s="1851" t="s">
        <v>3760</v>
      </c>
      <c r="D432" s="1851" t="s">
        <v>3761</v>
      </c>
      <c r="E432" s="1851" t="s">
        <v>3762</v>
      </c>
      <c r="F432" s="1851" t="s">
        <v>2266</v>
      </c>
      <c r="G432" s="1851" t="s">
        <v>3763</v>
      </c>
      <c r="H432" s="1851" t="s">
        <v>22</v>
      </c>
      <c r="I432" s="1851" t="s">
        <v>892</v>
      </c>
    </row>
    <row customHeight="1" ht="11.25">
      <c r="A433" s="1851" t="s">
        <v>2245</v>
      </c>
      <c r="B433" s="1851" t="s">
        <v>16</v>
      </c>
      <c r="C433" s="1851" t="s">
        <v>3231</v>
      </c>
      <c r="D433" s="1851" t="s">
        <v>3232</v>
      </c>
      <c r="E433" s="1851" t="s">
        <v>3233</v>
      </c>
      <c r="F433" s="1851" t="s">
        <v>2262</v>
      </c>
      <c r="G433" s="1851" t="s">
        <v>3234</v>
      </c>
      <c r="H433" s="1851" t="s">
        <v>22</v>
      </c>
      <c r="I433" s="1851" t="s">
        <v>892</v>
      </c>
    </row>
    <row customHeight="1" ht="11.25">
      <c r="A434" s="1851" t="s">
        <v>2245</v>
      </c>
      <c r="B434" s="1851" t="s">
        <v>16</v>
      </c>
      <c r="C434" s="1851" t="s">
        <v>3250</v>
      </c>
      <c r="D434" s="1851" t="s">
        <v>3251</v>
      </c>
      <c r="E434" s="1851" t="s">
        <v>3252</v>
      </c>
      <c r="F434" s="1851" t="s">
        <v>2359</v>
      </c>
      <c r="G434" s="1851" t="s">
        <v>3253</v>
      </c>
      <c r="H434" s="1851" t="s">
        <v>22</v>
      </c>
      <c r="I434" s="1851" t="s">
        <v>892</v>
      </c>
    </row>
    <row customHeight="1" ht="11.25">
      <c r="A435" s="1851" t="s">
        <v>2245</v>
      </c>
      <c r="B435" s="1851" t="s">
        <v>16</v>
      </c>
      <c r="C435" s="1851" t="s">
        <v>3293</v>
      </c>
      <c r="D435" s="1851" t="s">
        <v>3294</v>
      </c>
      <c r="E435" s="1851" t="s">
        <v>3295</v>
      </c>
      <c r="F435" s="1851" t="s">
        <v>2452</v>
      </c>
      <c r="G435" s="1851" t="s">
        <v>22</v>
      </c>
      <c r="H435" s="1851" t="s">
        <v>22</v>
      </c>
      <c r="I435" s="1851" t="s">
        <v>892</v>
      </c>
    </row>
    <row customHeight="1" ht="11.25">
      <c r="A436" s="1851" t="s">
        <v>2245</v>
      </c>
      <c r="B436" s="1851" t="s">
        <v>16</v>
      </c>
      <c r="C436" s="1851" t="s">
        <v>3310</v>
      </c>
      <c r="D436" s="1851" t="s">
        <v>3311</v>
      </c>
      <c r="E436" s="1851" t="s">
        <v>3312</v>
      </c>
      <c r="F436" s="1851" t="s">
        <v>2262</v>
      </c>
      <c r="G436" s="1851" t="s">
        <v>3313</v>
      </c>
      <c r="H436" s="1851" t="s">
        <v>22</v>
      </c>
      <c r="I436" s="1851" t="s">
        <v>892</v>
      </c>
    </row>
    <row customHeight="1" ht="11.25">
      <c r="A437" s="1851" t="s">
        <v>2245</v>
      </c>
      <c r="B437" s="1851" t="s">
        <v>16</v>
      </c>
      <c r="C437" s="1851" t="s">
        <v>3317</v>
      </c>
      <c r="D437" s="1851" t="s">
        <v>3318</v>
      </c>
      <c r="E437" s="1851" t="s">
        <v>3319</v>
      </c>
      <c r="F437" s="1851" t="s">
        <v>2359</v>
      </c>
      <c r="G437" s="1851" t="s">
        <v>3320</v>
      </c>
      <c r="H437" s="1851" t="s">
        <v>22</v>
      </c>
      <c r="I437" s="1851" t="s">
        <v>892</v>
      </c>
    </row>
    <row customHeight="1" ht="11.25">
      <c r="A438" s="1851" t="s">
        <v>2245</v>
      </c>
      <c r="B438" s="1851" t="s">
        <v>16</v>
      </c>
      <c r="C438" s="1851" t="s">
        <v>3332</v>
      </c>
      <c r="D438" s="1851" t="s">
        <v>3333</v>
      </c>
      <c r="E438" s="1851" t="s">
        <v>3334</v>
      </c>
      <c r="F438" s="1851" t="s">
        <v>2359</v>
      </c>
      <c r="G438" s="1851" t="s">
        <v>22</v>
      </c>
      <c r="H438" s="1851" t="s">
        <v>22</v>
      </c>
      <c r="I438" s="1851" t="s">
        <v>892</v>
      </c>
    </row>
    <row customHeight="1" ht="11.25">
      <c r="A439" s="1851" t="s">
        <v>2245</v>
      </c>
      <c r="B439" s="1851" t="s">
        <v>16</v>
      </c>
      <c r="C439" s="1851" t="s">
        <v>3370</v>
      </c>
      <c r="D439" s="1851" t="s">
        <v>3371</v>
      </c>
      <c r="E439" s="1851" t="s">
        <v>3372</v>
      </c>
      <c r="F439" s="1851" t="s">
        <v>2346</v>
      </c>
      <c r="G439" s="1851" t="s">
        <v>3373</v>
      </c>
      <c r="H439" s="1851" t="s">
        <v>22</v>
      </c>
      <c r="I439" s="1851" t="s">
        <v>892</v>
      </c>
    </row>
    <row customHeight="1" ht="11.25">
      <c r="A440" s="1851" t="s">
        <v>2245</v>
      </c>
      <c r="B440" s="1851" t="s">
        <v>16</v>
      </c>
      <c r="C440" s="1851" t="s">
        <v>3374</v>
      </c>
      <c r="D440" s="1851" t="s">
        <v>3375</v>
      </c>
      <c r="E440" s="1851" t="s">
        <v>3376</v>
      </c>
      <c r="F440" s="1851" t="s">
        <v>2262</v>
      </c>
      <c r="G440" s="1851" t="s">
        <v>3377</v>
      </c>
      <c r="H440" s="1851" t="s">
        <v>22</v>
      </c>
      <c r="I440" s="1851" t="s">
        <v>892</v>
      </c>
    </row>
    <row customHeight="1" ht="11.25">
      <c r="A441" s="1851" t="s">
        <v>2245</v>
      </c>
      <c r="B441" s="1851" t="s">
        <v>16</v>
      </c>
      <c r="C441" s="1851" t="s">
        <v>3487</v>
      </c>
      <c r="D441" s="1851" t="s">
        <v>3488</v>
      </c>
      <c r="E441" s="1851" t="s">
        <v>3489</v>
      </c>
      <c r="F441" s="1851" t="s">
        <v>2262</v>
      </c>
      <c r="G441" s="1851" t="s">
        <v>2488</v>
      </c>
      <c r="H441" s="1851" t="s">
        <v>22</v>
      </c>
      <c r="I441" s="1851" t="s">
        <v>892</v>
      </c>
    </row>
    <row customHeight="1" ht="11.25">
      <c r="A442" s="1851" t="s">
        <v>2245</v>
      </c>
      <c r="B442" s="1851" t="s">
        <v>16</v>
      </c>
      <c r="C442" s="1851" t="s">
        <v>3512</v>
      </c>
      <c r="D442" s="1851" t="s">
        <v>3513</v>
      </c>
      <c r="E442" s="1851" t="s">
        <v>3514</v>
      </c>
      <c r="F442" s="1851" t="s">
        <v>2483</v>
      </c>
      <c r="G442" s="1851" t="s">
        <v>3515</v>
      </c>
      <c r="H442" s="1851" t="s">
        <v>22</v>
      </c>
      <c r="I442" s="1851" t="s">
        <v>892</v>
      </c>
    </row>
    <row customHeight="1" ht="11.25">
      <c r="A443" s="1851" t="s">
        <v>2245</v>
      </c>
      <c r="B443" s="1851" t="s">
        <v>16</v>
      </c>
      <c r="C443" s="1851" t="s">
        <v>3605</v>
      </c>
      <c r="D443" s="1851" t="s">
        <v>3606</v>
      </c>
      <c r="E443" s="1851" t="s">
        <v>3607</v>
      </c>
      <c r="F443" s="1851" t="s">
        <v>2359</v>
      </c>
      <c r="G443" s="1851" t="s">
        <v>22</v>
      </c>
      <c r="H443" s="1851" t="s">
        <v>22</v>
      </c>
      <c r="I443" s="1851" t="s">
        <v>892</v>
      </c>
    </row>
    <row customHeight="1" ht="11.25">
      <c r="A444" s="1851" t="s">
        <v>2245</v>
      </c>
      <c r="B444" s="1851" t="s">
        <v>16</v>
      </c>
      <c r="C444" s="1851" t="s">
        <v>3623</v>
      </c>
      <c r="D444" s="1851" t="s">
        <v>3624</v>
      </c>
      <c r="E444" s="1851" t="s">
        <v>3625</v>
      </c>
      <c r="F444" s="1851" t="s">
        <v>2271</v>
      </c>
      <c r="G444" s="1851" t="s">
        <v>22</v>
      </c>
      <c r="H444" s="1851" t="s">
        <v>22</v>
      </c>
      <c r="I444" s="1851" t="s">
        <v>892</v>
      </c>
    </row>
    <row customHeight="1" ht="11.25">
      <c r="A445" s="1851" t="s">
        <v>2245</v>
      </c>
      <c r="B445" s="1851" t="s">
        <v>16</v>
      </c>
      <c r="C445" s="1851" t="s">
        <v>13</v>
      </c>
      <c r="D445" s="1851" t="s">
        <v>46</v>
      </c>
      <c r="E445" s="1851" t="s">
        <v>49</v>
      </c>
      <c r="F445" s="1851" t="s">
        <v>51</v>
      </c>
      <c r="G445" s="1851" t="s">
        <v>2592</v>
      </c>
      <c r="H445" s="1851" t="s">
        <v>22</v>
      </c>
      <c r="I445" s="1851" t="s">
        <v>892</v>
      </c>
    </row>
    <row customHeight="1" ht="11.25">
      <c r="A446" s="1851" t="s">
        <v>2245</v>
      </c>
      <c r="B446" s="1851" t="s">
        <v>16</v>
      </c>
      <c r="C446" s="1851" t="s">
        <v>3710</v>
      </c>
      <c r="D446" s="1851" t="s">
        <v>3711</v>
      </c>
      <c r="E446" s="1851" t="s">
        <v>3712</v>
      </c>
      <c r="F446" s="1851" t="s">
        <v>2728</v>
      </c>
      <c r="G446" s="1851" t="s">
        <v>3713</v>
      </c>
      <c r="H446" s="1851" t="s">
        <v>22</v>
      </c>
      <c r="I446" s="1851" t="s">
        <v>892</v>
      </c>
    </row>
    <row customHeight="1" ht="11.25">
      <c r="A447" s="1851" t="s">
        <v>2245</v>
      </c>
      <c r="B447" s="1851" t="s">
        <v>16</v>
      </c>
      <c r="C447" s="1851" t="s">
        <v>3725</v>
      </c>
      <c r="D447" s="1851" t="s">
        <v>3726</v>
      </c>
      <c r="E447" s="1851" t="s">
        <v>3727</v>
      </c>
      <c r="F447" s="1851" t="s">
        <v>2431</v>
      </c>
      <c r="G447" s="1851" t="s">
        <v>3728</v>
      </c>
      <c r="H447" s="1851" t="s">
        <v>22</v>
      </c>
      <c r="I447" s="1851" t="s">
        <v>892</v>
      </c>
    </row>
    <row customHeight="1" ht="11.25">
      <c r="A448" s="1851" t="s">
        <v>2245</v>
      </c>
      <c r="B448" s="1851" t="s">
        <v>16</v>
      </c>
      <c r="C448" s="1851" t="s">
        <v>3729</v>
      </c>
      <c r="D448" s="1851" t="s">
        <v>3730</v>
      </c>
      <c r="E448" s="1851" t="s">
        <v>2298</v>
      </c>
      <c r="F448" s="1851" t="s">
        <v>3731</v>
      </c>
      <c r="G448" s="1851" t="s">
        <v>22</v>
      </c>
      <c r="H448" s="1851" t="s">
        <v>22</v>
      </c>
      <c r="I448" s="1851" t="s">
        <v>892</v>
      </c>
    </row>
    <row customHeight="1" ht="11.25">
      <c r="A449" s="1851" t="s">
        <v>2245</v>
      </c>
      <c r="B449" s="1851" t="s">
        <v>16</v>
      </c>
      <c r="C449" s="1851" t="s">
        <v>3732</v>
      </c>
      <c r="D449" s="1851" t="s">
        <v>3733</v>
      </c>
      <c r="E449" s="1851" t="s">
        <v>3734</v>
      </c>
      <c r="F449" s="1851" t="s">
        <v>3735</v>
      </c>
      <c r="G449" s="1851" t="s">
        <v>22</v>
      </c>
      <c r="H449" s="1851" t="s">
        <v>22</v>
      </c>
      <c r="I449" s="1851" t="s">
        <v>892</v>
      </c>
    </row>
    <row customHeight="1" ht="11.25">
      <c r="A450" s="1851" t="s">
        <v>2245</v>
      </c>
      <c r="B450" s="1851" t="s">
        <v>16</v>
      </c>
      <c r="C450" s="1851" t="s">
        <v>3764</v>
      </c>
      <c r="D450" s="1851" t="s">
        <v>3765</v>
      </c>
      <c r="E450" s="1851" t="s">
        <v>3766</v>
      </c>
      <c r="F450" s="1851" t="s">
        <v>3767</v>
      </c>
      <c r="G450" s="1851" t="s">
        <v>3548</v>
      </c>
      <c r="H450" s="1851" t="s">
        <v>22</v>
      </c>
      <c r="I450" s="1851" t="s">
        <v>852</v>
      </c>
    </row>
    <row customHeight="1" ht="11.25">
      <c r="A451" s="1851" t="s">
        <v>2245</v>
      </c>
      <c r="B451" s="1851" t="s">
        <v>16</v>
      </c>
      <c r="C451" s="1851" t="s">
        <v>3768</v>
      </c>
      <c r="D451" s="1851" t="s">
        <v>3769</v>
      </c>
      <c r="E451" s="1851" t="s">
        <v>3770</v>
      </c>
      <c r="F451" s="1851" t="s">
        <v>2262</v>
      </c>
      <c r="G451" s="1851" t="s">
        <v>2488</v>
      </c>
      <c r="H451" s="1851" t="s">
        <v>22</v>
      </c>
      <c r="I451" s="1851" t="s">
        <v>852</v>
      </c>
    </row>
    <row customHeight="1" ht="11.25">
      <c r="A452" s="1851" t="s">
        <v>2245</v>
      </c>
      <c r="B452" s="1851" t="s">
        <v>16</v>
      </c>
      <c r="C452" s="1851" t="s">
        <v>2272</v>
      </c>
      <c r="D452" s="1851" t="s">
        <v>2273</v>
      </c>
      <c r="E452" s="1851" t="s">
        <v>2274</v>
      </c>
      <c r="F452" s="1851" t="s">
        <v>2275</v>
      </c>
      <c r="G452" s="1851" t="s">
        <v>22</v>
      </c>
      <c r="H452" s="1851" t="s">
        <v>22</v>
      </c>
      <c r="I452" s="1851" t="s">
        <v>852</v>
      </c>
    </row>
    <row customHeight="1" ht="11.25">
      <c r="A453" s="1851" t="s">
        <v>2245</v>
      </c>
      <c r="B453" s="1851" t="s">
        <v>16</v>
      </c>
      <c r="C453" s="1851" t="s">
        <v>2276</v>
      </c>
      <c r="D453" s="1851" t="s">
        <v>2277</v>
      </c>
      <c r="E453" s="1851" t="s">
        <v>2278</v>
      </c>
      <c r="F453" s="1851" t="s">
        <v>2279</v>
      </c>
      <c r="G453" s="1851" t="s">
        <v>2280</v>
      </c>
      <c r="H453" s="1851" t="s">
        <v>22</v>
      </c>
      <c r="I453" s="1851" t="s">
        <v>852</v>
      </c>
    </row>
    <row customHeight="1" ht="11.25">
      <c r="A454" s="1851" t="s">
        <v>2245</v>
      </c>
      <c r="B454" s="1851" t="s">
        <v>16</v>
      </c>
      <c r="C454" s="1851" t="s">
        <v>3771</v>
      </c>
      <c r="D454" s="1851" t="s">
        <v>3772</v>
      </c>
      <c r="E454" s="1851" t="s">
        <v>3773</v>
      </c>
      <c r="F454" s="1851" t="s">
        <v>2923</v>
      </c>
      <c r="G454" s="1851" t="s">
        <v>22</v>
      </c>
      <c r="H454" s="1851" t="s">
        <v>22</v>
      </c>
      <c r="I454" s="1851" t="s">
        <v>852</v>
      </c>
    </row>
    <row customHeight="1" ht="11.25">
      <c r="A455" s="1851" t="s">
        <v>2245</v>
      </c>
      <c r="B455" s="1851" t="s">
        <v>16</v>
      </c>
      <c r="C455" s="1851" t="s">
        <v>2285</v>
      </c>
      <c r="D455" s="1851" t="s">
        <v>2286</v>
      </c>
      <c r="E455" s="1851" t="s">
        <v>2287</v>
      </c>
      <c r="F455" s="1851" t="s">
        <v>2288</v>
      </c>
      <c r="G455" s="1851" t="s">
        <v>22</v>
      </c>
      <c r="H455" s="1851" t="s">
        <v>22</v>
      </c>
      <c r="I455" s="1851" t="s">
        <v>852</v>
      </c>
    </row>
    <row customHeight="1" ht="11.25">
      <c r="A456" s="1851" t="s">
        <v>2245</v>
      </c>
      <c r="B456" s="1851" t="s">
        <v>16</v>
      </c>
      <c r="C456" s="1851" t="s">
        <v>3774</v>
      </c>
      <c r="D456" s="1851" t="s">
        <v>3775</v>
      </c>
      <c r="E456" s="1851" t="s">
        <v>3776</v>
      </c>
      <c r="F456" s="1851" t="s">
        <v>2536</v>
      </c>
      <c r="G456" s="1851" t="s">
        <v>3777</v>
      </c>
      <c r="H456" s="1851" t="s">
        <v>22</v>
      </c>
      <c r="I456" s="1851" t="s">
        <v>852</v>
      </c>
    </row>
    <row customHeight="1" ht="11.25">
      <c r="A457" s="1851" t="s">
        <v>2245</v>
      </c>
      <c r="B457" s="1851" t="s">
        <v>16</v>
      </c>
      <c r="C457" s="1851" t="s">
        <v>2306</v>
      </c>
      <c r="D457" s="1851" t="s">
        <v>2307</v>
      </c>
      <c r="E457" s="1851" t="s">
        <v>2308</v>
      </c>
      <c r="F457" s="1851" t="s">
        <v>2309</v>
      </c>
      <c r="G457" s="1851" t="s">
        <v>2310</v>
      </c>
      <c r="H457" s="1851" t="s">
        <v>22</v>
      </c>
      <c r="I457" s="1851" t="s">
        <v>852</v>
      </c>
    </row>
    <row customHeight="1" ht="11.25">
      <c r="A458" s="1851" t="s">
        <v>2245</v>
      </c>
      <c r="B458" s="1851" t="s">
        <v>16</v>
      </c>
      <c r="C458" s="1851" t="s">
        <v>2311</v>
      </c>
      <c r="D458" s="1851" t="s">
        <v>2312</v>
      </c>
      <c r="E458" s="1851" t="s">
        <v>2313</v>
      </c>
      <c r="F458" s="1851" t="s">
        <v>2309</v>
      </c>
      <c r="G458" s="1851" t="s">
        <v>2314</v>
      </c>
      <c r="H458" s="1851" t="s">
        <v>22</v>
      </c>
      <c r="I458" s="1851" t="s">
        <v>852</v>
      </c>
    </row>
    <row customHeight="1" ht="11.25">
      <c r="A459" s="1851" t="s">
        <v>2245</v>
      </c>
      <c r="B459" s="1851" t="s">
        <v>16</v>
      </c>
      <c r="C459" s="1851" t="s">
        <v>2315</v>
      </c>
      <c r="D459" s="1851" t="s">
        <v>2316</v>
      </c>
      <c r="E459" s="1851" t="s">
        <v>2317</v>
      </c>
      <c r="F459" s="1851" t="s">
        <v>2266</v>
      </c>
      <c r="G459" s="1851" t="s">
        <v>2318</v>
      </c>
      <c r="H459" s="1851" t="s">
        <v>22</v>
      </c>
      <c r="I459" s="1851" t="s">
        <v>852</v>
      </c>
    </row>
    <row customHeight="1" ht="11.25">
      <c r="A460" s="1851" t="s">
        <v>2245</v>
      </c>
      <c r="B460" s="1851" t="s">
        <v>16</v>
      </c>
      <c r="C460" s="1851" t="s">
        <v>3778</v>
      </c>
      <c r="D460" s="1851" t="s">
        <v>3779</v>
      </c>
      <c r="E460" s="1851" t="s">
        <v>3766</v>
      </c>
      <c r="F460" s="1851" t="s">
        <v>3780</v>
      </c>
      <c r="G460" s="1851" t="s">
        <v>3781</v>
      </c>
      <c r="H460" s="1851" t="s">
        <v>22</v>
      </c>
      <c r="I460" s="1851" t="s">
        <v>852</v>
      </c>
    </row>
    <row customHeight="1" ht="11.25">
      <c r="A461" s="1851" t="s">
        <v>2245</v>
      </c>
      <c r="B461" s="1851" t="s">
        <v>16</v>
      </c>
      <c r="C461" s="1851" t="s">
        <v>3782</v>
      </c>
      <c r="D461" s="1851" t="s">
        <v>3783</v>
      </c>
      <c r="E461" s="1851" t="s">
        <v>3784</v>
      </c>
      <c r="F461" s="1851" t="s">
        <v>3780</v>
      </c>
      <c r="G461" s="1851" t="s">
        <v>3785</v>
      </c>
      <c r="H461" s="1851" t="s">
        <v>22</v>
      </c>
      <c r="I461" s="1851" t="s">
        <v>852</v>
      </c>
    </row>
    <row customHeight="1" ht="11.25">
      <c r="A462" s="1851" t="s">
        <v>2245</v>
      </c>
      <c r="B462" s="1851" t="s">
        <v>16</v>
      </c>
      <c r="C462" s="1851" t="s">
        <v>2327</v>
      </c>
      <c r="D462" s="1851" t="s">
        <v>2328</v>
      </c>
      <c r="E462" s="1851" t="s">
        <v>2329</v>
      </c>
      <c r="F462" s="1851" t="s">
        <v>2262</v>
      </c>
      <c r="G462" s="1851" t="s">
        <v>2330</v>
      </c>
      <c r="H462" s="1851" t="s">
        <v>22</v>
      </c>
      <c r="I462" s="1851" t="s">
        <v>852</v>
      </c>
    </row>
    <row customHeight="1" ht="11.25">
      <c r="A463" s="1851" t="s">
        <v>2245</v>
      </c>
      <c r="B463" s="1851" t="s">
        <v>16</v>
      </c>
      <c r="C463" s="1851" t="s">
        <v>2334</v>
      </c>
      <c r="D463" s="1851" t="s">
        <v>2335</v>
      </c>
      <c r="E463" s="1851" t="s">
        <v>2336</v>
      </c>
      <c r="F463" s="1851" t="s">
        <v>2337</v>
      </c>
      <c r="G463" s="1851" t="s">
        <v>2338</v>
      </c>
      <c r="H463" s="1851" t="s">
        <v>22</v>
      </c>
      <c r="I463" s="1851" t="s">
        <v>852</v>
      </c>
    </row>
    <row customHeight="1" ht="11.25">
      <c r="A464" s="1851" t="s">
        <v>2245</v>
      </c>
      <c r="B464" s="1851" t="s">
        <v>16</v>
      </c>
      <c r="C464" s="1851" t="s">
        <v>3786</v>
      </c>
      <c r="D464" s="1851" t="s">
        <v>3787</v>
      </c>
      <c r="E464" s="1851" t="s">
        <v>3788</v>
      </c>
      <c r="F464" s="1851" t="s">
        <v>2333</v>
      </c>
      <c r="G464" s="1851" t="s">
        <v>3789</v>
      </c>
      <c r="H464" s="1851" t="s">
        <v>22</v>
      </c>
      <c r="I464" s="1851" t="s">
        <v>852</v>
      </c>
    </row>
    <row customHeight="1" ht="11.25">
      <c r="A465" s="1851" t="s">
        <v>2245</v>
      </c>
      <c r="B465" s="1851" t="s">
        <v>16</v>
      </c>
      <c r="C465" s="1851" t="s">
        <v>2343</v>
      </c>
      <c r="D465" s="1851" t="s">
        <v>2344</v>
      </c>
      <c r="E465" s="1851" t="s">
        <v>2345</v>
      </c>
      <c r="F465" s="1851" t="s">
        <v>2346</v>
      </c>
      <c r="G465" s="1851" t="s">
        <v>22</v>
      </c>
      <c r="H465" s="1851" t="s">
        <v>22</v>
      </c>
      <c r="I465" s="1851" t="s">
        <v>852</v>
      </c>
    </row>
    <row customHeight="1" ht="11.25">
      <c r="A466" s="1851" t="s">
        <v>2245</v>
      </c>
      <c r="B466" s="1851" t="s">
        <v>16</v>
      </c>
      <c r="C466" s="1851" t="s">
        <v>2356</v>
      </c>
      <c r="D466" s="1851" t="s">
        <v>2357</v>
      </c>
      <c r="E466" s="1851" t="s">
        <v>2358</v>
      </c>
      <c r="F466" s="1851" t="s">
        <v>2359</v>
      </c>
      <c r="G466" s="1851" t="s">
        <v>2360</v>
      </c>
      <c r="H466" s="1851" t="s">
        <v>22</v>
      </c>
      <c r="I466" s="1851" t="s">
        <v>852</v>
      </c>
    </row>
    <row customHeight="1" ht="11.25">
      <c r="A467" s="1851" t="s">
        <v>2245</v>
      </c>
      <c r="B467" s="1851" t="s">
        <v>16</v>
      </c>
      <c r="C467" s="1851" t="s">
        <v>2363</v>
      </c>
      <c r="D467" s="1851" t="s">
        <v>2364</v>
      </c>
      <c r="E467" s="1851" t="s">
        <v>2365</v>
      </c>
      <c r="F467" s="1851" t="s">
        <v>2366</v>
      </c>
      <c r="G467" s="1851" t="s">
        <v>2367</v>
      </c>
      <c r="H467" s="1851" t="s">
        <v>22</v>
      </c>
      <c r="I467" s="1851" t="s">
        <v>852</v>
      </c>
    </row>
    <row customHeight="1" ht="11.25">
      <c r="A468" s="1851" t="s">
        <v>2245</v>
      </c>
      <c r="B468" s="1851" t="s">
        <v>16</v>
      </c>
      <c r="C468" s="1851" t="s">
        <v>3790</v>
      </c>
      <c r="D468" s="1851" t="s">
        <v>3791</v>
      </c>
      <c r="E468" s="1851" t="s">
        <v>3792</v>
      </c>
      <c r="F468" s="1851" t="s">
        <v>3793</v>
      </c>
      <c r="G468" s="1851" t="s">
        <v>3794</v>
      </c>
      <c r="H468" s="1851" t="s">
        <v>22</v>
      </c>
      <c r="I468" s="1851" t="s">
        <v>852</v>
      </c>
    </row>
    <row customHeight="1" ht="11.25">
      <c r="A469" s="1851" t="s">
        <v>2245</v>
      </c>
      <c r="B469" s="1851" t="s">
        <v>16</v>
      </c>
      <c r="C469" s="1851" t="s">
        <v>2378</v>
      </c>
      <c r="D469" s="1851" t="s">
        <v>2379</v>
      </c>
      <c r="E469" s="1851" t="s">
        <v>2380</v>
      </c>
      <c r="F469" s="1851" t="s">
        <v>2381</v>
      </c>
      <c r="G469" s="1851" t="s">
        <v>2382</v>
      </c>
      <c r="H469" s="1851" t="s">
        <v>22</v>
      </c>
      <c r="I469" s="1851" t="s">
        <v>852</v>
      </c>
    </row>
    <row customHeight="1" ht="11.25">
      <c r="A470" s="1851" t="s">
        <v>2245</v>
      </c>
      <c r="B470" s="1851" t="s">
        <v>16</v>
      </c>
      <c r="C470" s="1851" t="s">
        <v>2386</v>
      </c>
      <c r="D470" s="1851" t="s">
        <v>2387</v>
      </c>
      <c r="E470" s="1851" t="s">
        <v>2388</v>
      </c>
      <c r="F470" s="1851" t="s">
        <v>2389</v>
      </c>
      <c r="G470" s="1851" t="s">
        <v>2390</v>
      </c>
      <c r="H470" s="1851" t="s">
        <v>22</v>
      </c>
      <c r="I470" s="1851" t="s">
        <v>852</v>
      </c>
    </row>
    <row customHeight="1" ht="11.25">
      <c r="A471" s="1851" t="s">
        <v>2245</v>
      </c>
      <c r="B471" s="1851" t="s">
        <v>16</v>
      </c>
      <c r="C471" s="1851" t="s">
        <v>3795</v>
      </c>
      <c r="D471" s="1851" t="s">
        <v>3796</v>
      </c>
      <c r="E471" s="1851" t="s">
        <v>3797</v>
      </c>
      <c r="F471" s="1851" t="s">
        <v>2504</v>
      </c>
      <c r="G471" s="1851" t="s">
        <v>3798</v>
      </c>
      <c r="H471" s="1851" t="s">
        <v>22</v>
      </c>
      <c r="I471" s="1851" t="s">
        <v>852</v>
      </c>
    </row>
    <row customHeight="1" ht="11.25">
      <c r="A472" s="1851" t="s">
        <v>2245</v>
      </c>
      <c r="B472" s="1851" t="s">
        <v>16</v>
      </c>
      <c r="C472" s="1851" t="s">
        <v>3799</v>
      </c>
      <c r="D472" s="1851" t="s">
        <v>3800</v>
      </c>
      <c r="E472" s="1851" t="s">
        <v>3801</v>
      </c>
      <c r="F472" s="1851" t="s">
        <v>3802</v>
      </c>
      <c r="G472" s="1851" t="s">
        <v>22</v>
      </c>
      <c r="H472" s="1851" t="s">
        <v>22</v>
      </c>
      <c r="I472" s="1851" t="s">
        <v>852</v>
      </c>
    </row>
    <row customHeight="1" ht="11.25">
      <c r="A473" s="1851" t="s">
        <v>2245</v>
      </c>
      <c r="B473" s="1851" t="s">
        <v>16</v>
      </c>
      <c r="C473" s="1851" t="s">
        <v>2423</v>
      </c>
      <c r="D473" s="1851" t="s">
        <v>2424</v>
      </c>
      <c r="E473" s="1851" t="s">
        <v>2425</v>
      </c>
      <c r="F473" s="1851" t="s">
        <v>2426</v>
      </c>
      <c r="G473" s="1851" t="s">
        <v>2427</v>
      </c>
      <c r="H473" s="1851" t="s">
        <v>22</v>
      </c>
      <c r="I473" s="1851" t="s">
        <v>852</v>
      </c>
    </row>
    <row customHeight="1" ht="11.25">
      <c r="A474" s="1851" t="s">
        <v>2245</v>
      </c>
      <c r="B474" s="1851" t="s">
        <v>16</v>
      </c>
      <c r="C474" s="1851" t="s">
        <v>3803</v>
      </c>
      <c r="D474" s="1851" t="s">
        <v>3804</v>
      </c>
      <c r="E474" s="1851" t="s">
        <v>3805</v>
      </c>
      <c r="F474" s="1851" t="s">
        <v>3806</v>
      </c>
      <c r="G474" s="1851" t="s">
        <v>22</v>
      </c>
      <c r="H474" s="1851" t="s">
        <v>22</v>
      </c>
      <c r="I474" s="1851" t="s">
        <v>852</v>
      </c>
    </row>
    <row customHeight="1" ht="11.25">
      <c r="A475" s="1851" t="s">
        <v>2245</v>
      </c>
      <c r="B475" s="1851" t="s">
        <v>16</v>
      </c>
      <c r="C475" s="1851" t="s">
        <v>3807</v>
      </c>
      <c r="D475" s="1851" t="s">
        <v>3808</v>
      </c>
      <c r="E475" s="1851" t="s">
        <v>3809</v>
      </c>
      <c r="F475" s="1851" t="s">
        <v>2288</v>
      </c>
      <c r="G475" s="1851" t="s">
        <v>2488</v>
      </c>
      <c r="H475" s="1851" t="s">
        <v>22</v>
      </c>
      <c r="I475" s="1851" t="s">
        <v>852</v>
      </c>
    </row>
    <row customHeight="1" ht="11.25">
      <c r="A476" s="1851" t="s">
        <v>2245</v>
      </c>
      <c r="B476" s="1851" t="s">
        <v>16</v>
      </c>
      <c r="C476" s="1851" t="s">
        <v>2428</v>
      </c>
      <c r="D476" s="1851" t="s">
        <v>2429</v>
      </c>
      <c r="E476" s="1851" t="s">
        <v>2430</v>
      </c>
      <c r="F476" s="1851" t="s">
        <v>2431</v>
      </c>
      <c r="G476" s="1851" t="s">
        <v>2432</v>
      </c>
      <c r="H476" s="1851" t="s">
        <v>22</v>
      </c>
      <c r="I476" s="1851" t="s">
        <v>852</v>
      </c>
    </row>
    <row customHeight="1" ht="11.25">
      <c r="A477" s="1851" t="s">
        <v>2245</v>
      </c>
      <c r="B477" s="1851" t="s">
        <v>16</v>
      </c>
      <c r="C477" s="1851" t="s">
        <v>3810</v>
      </c>
      <c r="D477" s="1851" t="s">
        <v>3811</v>
      </c>
      <c r="E477" s="1851" t="s">
        <v>3812</v>
      </c>
      <c r="F477" s="1851" t="s">
        <v>2426</v>
      </c>
      <c r="G477" s="1851" t="s">
        <v>3813</v>
      </c>
      <c r="H477" s="1851" t="s">
        <v>22</v>
      </c>
      <c r="I477" s="1851" t="s">
        <v>852</v>
      </c>
    </row>
    <row customHeight="1" ht="11.25">
      <c r="A478" s="1851" t="s">
        <v>2245</v>
      </c>
      <c r="B478" s="1851" t="s">
        <v>16</v>
      </c>
      <c r="C478" s="1851" t="s">
        <v>3814</v>
      </c>
      <c r="D478" s="1851" t="s">
        <v>3815</v>
      </c>
      <c r="E478" s="1851" t="s">
        <v>3816</v>
      </c>
      <c r="F478" s="1851" t="s">
        <v>3817</v>
      </c>
      <c r="G478" s="1851" t="s">
        <v>3818</v>
      </c>
      <c r="H478" s="1851" t="s">
        <v>22</v>
      </c>
      <c r="I478" s="1851" t="s">
        <v>852</v>
      </c>
    </row>
    <row customHeight="1" ht="11.25">
      <c r="A479" s="1851" t="s">
        <v>2245</v>
      </c>
      <c r="B479" s="1851" t="s">
        <v>16</v>
      </c>
      <c r="C479" s="1851" t="s">
        <v>3819</v>
      </c>
      <c r="D479" s="1851" t="s">
        <v>3820</v>
      </c>
      <c r="E479" s="1851" t="s">
        <v>3821</v>
      </c>
      <c r="F479" s="1851" t="s">
        <v>2483</v>
      </c>
      <c r="G479" s="1851" t="s">
        <v>3822</v>
      </c>
      <c r="H479" s="1851" t="s">
        <v>22</v>
      </c>
      <c r="I479" s="1851" t="s">
        <v>852</v>
      </c>
    </row>
    <row customHeight="1" ht="11.25">
      <c r="A480" s="1851" t="s">
        <v>2245</v>
      </c>
      <c r="B480" s="1851" t="s">
        <v>16</v>
      </c>
      <c r="C480" s="1851" t="s">
        <v>2437</v>
      </c>
      <c r="D480" s="1851" t="s">
        <v>2438</v>
      </c>
      <c r="E480" s="1851" t="s">
        <v>2439</v>
      </c>
      <c r="F480" s="1851" t="s">
        <v>2440</v>
      </c>
      <c r="G480" s="1851" t="s">
        <v>2441</v>
      </c>
      <c r="H480" s="1851" t="s">
        <v>22</v>
      </c>
      <c r="I480" s="1851" t="s">
        <v>852</v>
      </c>
    </row>
    <row customHeight="1" ht="11.25">
      <c r="A481" s="1851" t="s">
        <v>2245</v>
      </c>
      <c r="B481" s="1851" t="s">
        <v>16</v>
      </c>
      <c r="C481" s="1851" t="s">
        <v>3823</v>
      </c>
      <c r="D481" s="1851" t="s">
        <v>3824</v>
      </c>
      <c r="E481" s="1851" t="s">
        <v>3825</v>
      </c>
      <c r="F481" s="1851" t="s">
        <v>2504</v>
      </c>
      <c r="G481" s="1851" t="s">
        <v>2488</v>
      </c>
      <c r="H481" s="1851" t="s">
        <v>22</v>
      </c>
      <c r="I481" s="1851" t="s">
        <v>852</v>
      </c>
    </row>
    <row customHeight="1" ht="11.25">
      <c r="A482" s="1851" t="s">
        <v>2245</v>
      </c>
      <c r="B482" s="1851" t="s">
        <v>16</v>
      </c>
      <c r="C482" s="1851" t="s">
        <v>3826</v>
      </c>
      <c r="D482" s="1851" t="s">
        <v>3827</v>
      </c>
      <c r="E482" s="1851" t="s">
        <v>3828</v>
      </c>
      <c r="F482" s="1851" t="s">
        <v>2896</v>
      </c>
      <c r="G482" s="1851" t="s">
        <v>3829</v>
      </c>
      <c r="H482" s="1851" t="s">
        <v>22</v>
      </c>
      <c r="I482" s="1851" t="s">
        <v>852</v>
      </c>
    </row>
    <row customHeight="1" ht="11.25">
      <c r="A483" s="1851" t="s">
        <v>2245</v>
      </c>
      <c r="B483" s="1851" t="s">
        <v>16</v>
      </c>
      <c r="C483" s="1851" t="s">
        <v>2454</v>
      </c>
      <c r="D483" s="1851" t="s">
        <v>2455</v>
      </c>
      <c r="E483" s="1851" t="s">
        <v>2456</v>
      </c>
      <c r="F483" s="1851" t="s">
        <v>2457</v>
      </c>
      <c r="G483" s="1851" t="s">
        <v>2458</v>
      </c>
      <c r="H483" s="1851" t="s">
        <v>22</v>
      </c>
      <c r="I483" s="1851" t="s">
        <v>852</v>
      </c>
    </row>
    <row customHeight="1" ht="11.25">
      <c r="A484" s="1851" t="s">
        <v>2245</v>
      </c>
      <c r="B484" s="1851" t="s">
        <v>16</v>
      </c>
      <c r="C484" s="1851" t="s">
        <v>3830</v>
      </c>
      <c r="D484" s="1851" t="s">
        <v>3831</v>
      </c>
      <c r="E484" s="1851" t="s">
        <v>3832</v>
      </c>
      <c r="F484" s="1851" t="s">
        <v>573</v>
      </c>
      <c r="G484" s="1851" t="s">
        <v>22</v>
      </c>
      <c r="H484" s="1851" t="s">
        <v>22</v>
      </c>
      <c r="I484" s="1851" t="s">
        <v>852</v>
      </c>
    </row>
    <row customHeight="1" ht="11.25">
      <c r="A485" s="1851" t="s">
        <v>2245</v>
      </c>
      <c r="B485" s="1851" t="s">
        <v>16</v>
      </c>
      <c r="C485" s="1851" t="s">
        <v>3833</v>
      </c>
      <c r="D485" s="1851" t="s">
        <v>3834</v>
      </c>
      <c r="E485" s="1851" t="s">
        <v>3835</v>
      </c>
      <c r="F485" s="1851" t="s">
        <v>573</v>
      </c>
      <c r="G485" s="1851" t="s">
        <v>22</v>
      </c>
      <c r="H485" s="1851" t="s">
        <v>22</v>
      </c>
      <c r="I485" s="1851" t="s">
        <v>852</v>
      </c>
    </row>
    <row customHeight="1" ht="11.25">
      <c r="A486" s="1851" t="s">
        <v>2245</v>
      </c>
      <c r="B486" s="1851" t="s">
        <v>16</v>
      </c>
      <c r="C486" s="1851" t="s">
        <v>22</v>
      </c>
      <c r="D486" s="1851" t="s">
        <v>2473</v>
      </c>
      <c r="E486" s="1851" t="s">
        <v>2474</v>
      </c>
      <c r="F486" s="1851" t="s">
        <v>2258</v>
      </c>
      <c r="G486" s="1851" t="s">
        <v>22</v>
      </c>
      <c r="H486" s="1851" t="s">
        <v>22</v>
      </c>
      <c r="I486" s="1851" t="s">
        <v>852</v>
      </c>
    </row>
    <row customHeight="1" ht="11.25">
      <c r="A487" s="1851" t="s">
        <v>2245</v>
      </c>
      <c r="B487" s="1851" t="s">
        <v>16</v>
      </c>
      <c r="C487" s="1851" t="s">
        <v>2475</v>
      </c>
      <c r="D487" s="1851" t="s">
        <v>2476</v>
      </c>
      <c r="E487" s="1851" t="s">
        <v>2477</v>
      </c>
      <c r="F487" s="1851" t="s">
        <v>2478</v>
      </c>
      <c r="G487" s="1851" t="s">
        <v>2479</v>
      </c>
      <c r="H487" s="1851" t="s">
        <v>22</v>
      </c>
      <c r="I487" s="1851" t="s">
        <v>852</v>
      </c>
    </row>
    <row customHeight="1" ht="11.25">
      <c r="A488" s="1851" t="s">
        <v>2245</v>
      </c>
      <c r="B488" s="1851" t="s">
        <v>16</v>
      </c>
      <c r="C488" s="1851" t="s">
        <v>3836</v>
      </c>
      <c r="D488" s="1851" t="s">
        <v>3837</v>
      </c>
      <c r="E488" s="1851" t="s">
        <v>3838</v>
      </c>
      <c r="F488" s="1851" t="s">
        <v>2371</v>
      </c>
      <c r="G488" s="1851" t="s">
        <v>3839</v>
      </c>
      <c r="H488" s="1851" t="s">
        <v>22</v>
      </c>
      <c r="I488" s="1851" t="s">
        <v>852</v>
      </c>
    </row>
    <row customHeight="1" ht="11.25">
      <c r="A489" s="1851" t="s">
        <v>2245</v>
      </c>
      <c r="B489" s="1851" t="s">
        <v>16</v>
      </c>
      <c r="C489" s="1851" t="s">
        <v>2480</v>
      </c>
      <c r="D489" s="1851" t="s">
        <v>2481</v>
      </c>
      <c r="E489" s="1851" t="s">
        <v>2482</v>
      </c>
      <c r="F489" s="1851" t="s">
        <v>2483</v>
      </c>
      <c r="G489" s="1851" t="s">
        <v>2484</v>
      </c>
      <c r="H489" s="1851" t="s">
        <v>22</v>
      </c>
      <c r="I489" s="1851" t="s">
        <v>852</v>
      </c>
    </row>
    <row customHeight="1" ht="11.25">
      <c r="A490" s="1851" t="s">
        <v>2245</v>
      </c>
      <c r="B490" s="1851" t="s">
        <v>16</v>
      </c>
      <c r="C490" s="1851" t="s">
        <v>2485</v>
      </c>
      <c r="D490" s="1851" t="s">
        <v>2486</v>
      </c>
      <c r="E490" s="1851" t="s">
        <v>2487</v>
      </c>
      <c r="F490" s="1851" t="s">
        <v>2483</v>
      </c>
      <c r="G490" s="1851" t="s">
        <v>2488</v>
      </c>
      <c r="H490" s="1851" t="s">
        <v>22</v>
      </c>
      <c r="I490" s="1851" t="s">
        <v>852</v>
      </c>
    </row>
    <row customHeight="1" ht="11.25">
      <c r="A491" s="1851" t="s">
        <v>2245</v>
      </c>
      <c r="B491" s="1851" t="s">
        <v>16</v>
      </c>
      <c r="C491" s="1851" t="s">
        <v>3840</v>
      </c>
      <c r="D491" s="1851" t="s">
        <v>3841</v>
      </c>
      <c r="E491" s="1851" t="s">
        <v>3842</v>
      </c>
      <c r="F491" s="1851" t="s">
        <v>2366</v>
      </c>
      <c r="G491" s="1851" t="s">
        <v>3843</v>
      </c>
      <c r="H491" s="1851" t="s">
        <v>22</v>
      </c>
      <c r="I491" s="1851" t="s">
        <v>852</v>
      </c>
    </row>
    <row customHeight="1" ht="11.25">
      <c r="A492" s="1851" t="s">
        <v>2245</v>
      </c>
      <c r="B492" s="1851" t="s">
        <v>16</v>
      </c>
      <c r="C492" s="1851" t="s">
        <v>3844</v>
      </c>
      <c r="D492" s="1851" t="s">
        <v>3845</v>
      </c>
      <c r="E492" s="1851" t="s">
        <v>3846</v>
      </c>
      <c r="F492" s="1851" t="s">
        <v>2366</v>
      </c>
      <c r="G492" s="1851" t="s">
        <v>22</v>
      </c>
      <c r="H492" s="1851" t="s">
        <v>22</v>
      </c>
      <c r="I492" s="1851" t="s">
        <v>852</v>
      </c>
    </row>
    <row customHeight="1" ht="11.25">
      <c r="A493" s="1851" t="s">
        <v>2245</v>
      </c>
      <c r="B493" s="1851" t="s">
        <v>16</v>
      </c>
      <c r="C493" s="1851" t="s">
        <v>2489</v>
      </c>
      <c r="D493" s="1851" t="s">
        <v>2490</v>
      </c>
      <c r="E493" s="1851" t="s">
        <v>2491</v>
      </c>
      <c r="F493" s="1851" t="s">
        <v>2492</v>
      </c>
      <c r="G493" s="1851" t="s">
        <v>22</v>
      </c>
      <c r="H493" s="1851" t="s">
        <v>22</v>
      </c>
      <c r="I493" s="1851" t="s">
        <v>852</v>
      </c>
    </row>
    <row customHeight="1" ht="11.25">
      <c r="A494" s="1851" t="s">
        <v>2245</v>
      </c>
      <c r="B494" s="1851" t="s">
        <v>16</v>
      </c>
      <c r="C494" s="1851" t="s">
        <v>2493</v>
      </c>
      <c r="D494" s="1851" t="s">
        <v>2494</v>
      </c>
      <c r="E494" s="1851" t="s">
        <v>2495</v>
      </c>
      <c r="F494" s="1851" t="s">
        <v>2492</v>
      </c>
      <c r="G494" s="1851" t="s">
        <v>2496</v>
      </c>
      <c r="H494" s="1851" t="s">
        <v>22</v>
      </c>
      <c r="I494" s="1851" t="s">
        <v>852</v>
      </c>
    </row>
    <row customHeight="1" ht="11.25">
      <c r="A495" s="1851" t="s">
        <v>2245</v>
      </c>
      <c r="B495" s="1851" t="s">
        <v>16</v>
      </c>
      <c r="C495" s="1851" t="s">
        <v>2501</v>
      </c>
      <c r="D495" s="1851" t="s">
        <v>2502</v>
      </c>
      <c r="E495" s="1851" t="s">
        <v>2503</v>
      </c>
      <c r="F495" s="1851" t="s">
        <v>2504</v>
      </c>
      <c r="G495" s="1851" t="s">
        <v>2505</v>
      </c>
      <c r="H495" s="1851" t="s">
        <v>22</v>
      </c>
      <c r="I495" s="1851" t="s">
        <v>852</v>
      </c>
    </row>
    <row customHeight="1" ht="11.25">
      <c r="A496" s="1851" t="s">
        <v>2245</v>
      </c>
      <c r="B496" s="1851" t="s">
        <v>16</v>
      </c>
      <c r="C496" s="1851" t="s">
        <v>3847</v>
      </c>
      <c r="D496" s="1851" t="s">
        <v>3848</v>
      </c>
      <c r="E496" s="1851" t="s">
        <v>3849</v>
      </c>
      <c r="F496" s="1851" t="s">
        <v>2504</v>
      </c>
      <c r="G496" s="1851" t="s">
        <v>3850</v>
      </c>
      <c r="H496" s="1851" t="s">
        <v>22</v>
      </c>
      <c r="I496" s="1851" t="s">
        <v>852</v>
      </c>
    </row>
    <row customHeight="1" ht="11.25">
      <c r="A497" s="1851" t="s">
        <v>2245</v>
      </c>
      <c r="B497" s="1851" t="s">
        <v>16</v>
      </c>
      <c r="C497" s="1851" t="s">
        <v>2506</v>
      </c>
      <c r="D497" s="1851" t="s">
        <v>2507</v>
      </c>
      <c r="E497" s="1851" t="s">
        <v>2508</v>
      </c>
      <c r="F497" s="1851" t="s">
        <v>2504</v>
      </c>
      <c r="G497" s="1851" t="s">
        <v>2509</v>
      </c>
      <c r="H497" s="1851" t="s">
        <v>22</v>
      </c>
      <c r="I497" s="1851" t="s">
        <v>852</v>
      </c>
    </row>
    <row customHeight="1" ht="11.25">
      <c r="A498" s="1851" t="s">
        <v>2245</v>
      </c>
      <c r="B498" s="1851" t="s">
        <v>16</v>
      </c>
      <c r="C498" s="1851" t="s">
        <v>2510</v>
      </c>
      <c r="D498" s="1851" t="s">
        <v>2511</v>
      </c>
      <c r="E498" s="1851" t="s">
        <v>2512</v>
      </c>
      <c r="F498" s="1851" t="s">
        <v>2504</v>
      </c>
      <c r="G498" s="1851" t="s">
        <v>2513</v>
      </c>
      <c r="H498" s="1851" t="s">
        <v>22</v>
      </c>
      <c r="I498" s="1851" t="s">
        <v>852</v>
      </c>
    </row>
    <row customHeight="1" ht="11.25">
      <c r="A499" s="1851" t="s">
        <v>2245</v>
      </c>
      <c r="B499" s="1851" t="s">
        <v>16</v>
      </c>
      <c r="C499" s="1851" t="s">
        <v>2514</v>
      </c>
      <c r="D499" s="1851" t="s">
        <v>2515</v>
      </c>
      <c r="E499" s="1851" t="s">
        <v>2516</v>
      </c>
      <c r="F499" s="1851" t="s">
        <v>2504</v>
      </c>
      <c r="G499" s="1851" t="s">
        <v>2517</v>
      </c>
      <c r="H499" s="1851" t="s">
        <v>22</v>
      </c>
      <c r="I499" s="1851" t="s">
        <v>852</v>
      </c>
    </row>
    <row customHeight="1" ht="11.25">
      <c r="A500" s="1851" t="s">
        <v>2245</v>
      </c>
      <c r="B500" s="1851" t="s">
        <v>16</v>
      </c>
      <c r="C500" s="1851" t="s">
        <v>2518</v>
      </c>
      <c r="D500" s="1851" t="s">
        <v>2519</v>
      </c>
      <c r="E500" s="1851" t="s">
        <v>2520</v>
      </c>
      <c r="F500" s="1851" t="s">
        <v>2504</v>
      </c>
      <c r="G500" s="1851" t="s">
        <v>2488</v>
      </c>
      <c r="H500" s="1851" t="s">
        <v>22</v>
      </c>
      <c r="I500" s="1851" t="s">
        <v>852</v>
      </c>
    </row>
    <row customHeight="1" ht="11.25">
      <c r="A501" s="1851" t="s">
        <v>2245</v>
      </c>
      <c r="B501" s="1851" t="s">
        <v>16</v>
      </c>
      <c r="C501" s="1851" t="s">
        <v>2521</v>
      </c>
      <c r="D501" s="1851" t="s">
        <v>2522</v>
      </c>
      <c r="E501" s="1851" t="s">
        <v>2523</v>
      </c>
      <c r="F501" s="1851" t="s">
        <v>2504</v>
      </c>
      <c r="G501" s="1851" t="s">
        <v>22</v>
      </c>
      <c r="H501" s="1851" t="s">
        <v>22</v>
      </c>
      <c r="I501" s="1851" t="s">
        <v>852</v>
      </c>
    </row>
    <row customHeight="1" ht="11.25">
      <c r="A502" s="1851" t="s">
        <v>2245</v>
      </c>
      <c r="B502" s="1851" t="s">
        <v>16</v>
      </c>
      <c r="C502" s="1851" t="s">
        <v>2524</v>
      </c>
      <c r="D502" s="1851" t="s">
        <v>2525</v>
      </c>
      <c r="E502" s="1851" t="s">
        <v>2526</v>
      </c>
      <c r="F502" s="1851" t="s">
        <v>2504</v>
      </c>
      <c r="G502" s="1851" t="s">
        <v>2527</v>
      </c>
      <c r="H502" s="1851" t="s">
        <v>22</v>
      </c>
      <c r="I502" s="1851" t="s">
        <v>852</v>
      </c>
    </row>
    <row customHeight="1" ht="11.25">
      <c r="A503" s="1851" t="s">
        <v>2245</v>
      </c>
      <c r="B503" s="1851" t="s">
        <v>16</v>
      </c>
      <c r="C503" s="1851" t="s">
        <v>3851</v>
      </c>
      <c r="D503" s="1851" t="s">
        <v>3852</v>
      </c>
      <c r="E503" s="1851" t="s">
        <v>3853</v>
      </c>
      <c r="F503" s="1851" t="s">
        <v>2504</v>
      </c>
      <c r="G503" s="1851" t="s">
        <v>2592</v>
      </c>
      <c r="H503" s="1851" t="s">
        <v>22</v>
      </c>
      <c r="I503" s="1851" t="s">
        <v>852</v>
      </c>
    </row>
    <row customHeight="1" ht="11.25">
      <c r="A504" s="1851" t="s">
        <v>2245</v>
      </c>
      <c r="B504" s="1851" t="s">
        <v>16</v>
      </c>
      <c r="C504" s="1851" t="s">
        <v>3854</v>
      </c>
      <c r="D504" s="1851" t="s">
        <v>3855</v>
      </c>
      <c r="E504" s="1851" t="s">
        <v>3856</v>
      </c>
      <c r="F504" s="1851" t="s">
        <v>2366</v>
      </c>
      <c r="G504" s="1851" t="s">
        <v>3857</v>
      </c>
      <c r="H504" s="1851" t="s">
        <v>22</v>
      </c>
      <c r="I504" s="1851" t="s">
        <v>852</v>
      </c>
    </row>
    <row customHeight="1" ht="11.25">
      <c r="A505" s="1851" t="s">
        <v>2245</v>
      </c>
      <c r="B505" s="1851" t="s">
        <v>16</v>
      </c>
      <c r="C505" s="1851" t="s">
        <v>2528</v>
      </c>
      <c r="D505" s="1851" t="s">
        <v>2529</v>
      </c>
      <c r="E505" s="1851" t="s">
        <v>2530</v>
      </c>
      <c r="F505" s="1851" t="s">
        <v>2531</v>
      </c>
      <c r="G505" s="1851" t="s">
        <v>2532</v>
      </c>
      <c r="H505" s="1851" t="s">
        <v>22</v>
      </c>
      <c r="I505" s="1851" t="s">
        <v>852</v>
      </c>
    </row>
    <row customHeight="1" ht="11.25">
      <c r="A506" s="1851" t="s">
        <v>2245</v>
      </c>
      <c r="B506" s="1851" t="s">
        <v>16</v>
      </c>
      <c r="C506" s="1851" t="s">
        <v>2533</v>
      </c>
      <c r="D506" s="1851" t="s">
        <v>2534</v>
      </c>
      <c r="E506" s="1851" t="s">
        <v>2535</v>
      </c>
      <c r="F506" s="1851" t="s">
        <v>2536</v>
      </c>
      <c r="G506" s="1851" t="s">
        <v>22</v>
      </c>
      <c r="H506" s="1851" t="s">
        <v>22</v>
      </c>
      <c r="I506" s="1851" t="s">
        <v>852</v>
      </c>
    </row>
    <row customHeight="1" ht="11.25">
      <c r="A507" s="1851" t="s">
        <v>2245</v>
      </c>
      <c r="B507" s="1851" t="s">
        <v>16</v>
      </c>
      <c r="C507" s="1851" t="s">
        <v>3858</v>
      </c>
      <c r="D507" s="1851" t="s">
        <v>3859</v>
      </c>
      <c r="E507" s="1851" t="s">
        <v>3860</v>
      </c>
      <c r="F507" s="1851" t="s">
        <v>2359</v>
      </c>
      <c r="G507" s="1851" t="s">
        <v>3861</v>
      </c>
      <c r="H507" s="1851" t="s">
        <v>22</v>
      </c>
      <c r="I507" s="1851" t="s">
        <v>852</v>
      </c>
    </row>
    <row customHeight="1" ht="11.25">
      <c r="A508" s="1851" t="s">
        <v>2245</v>
      </c>
      <c r="B508" s="1851" t="s">
        <v>16</v>
      </c>
      <c r="C508" s="1851" t="s">
        <v>2537</v>
      </c>
      <c r="D508" s="1851" t="s">
        <v>2538</v>
      </c>
      <c r="E508" s="1851" t="s">
        <v>2539</v>
      </c>
      <c r="F508" s="1851" t="s">
        <v>2540</v>
      </c>
      <c r="G508" s="1851" t="s">
        <v>2541</v>
      </c>
      <c r="H508" s="1851" t="s">
        <v>22</v>
      </c>
      <c r="I508" s="1851" t="s">
        <v>852</v>
      </c>
    </row>
    <row customHeight="1" ht="11.25">
      <c r="A509" s="1851" t="s">
        <v>2245</v>
      </c>
      <c r="B509" s="1851" t="s">
        <v>16</v>
      </c>
      <c r="C509" s="1851" t="s">
        <v>2542</v>
      </c>
      <c r="D509" s="1851" t="s">
        <v>2543</v>
      </c>
      <c r="E509" s="1851" t="s">
        <v>2544</v>
      </c>
      <c r="F509" s="1851" t="s">
        <v>2389</v>
      </c>
      <c r="G509" s="1851" t="s">
        <v>2545</v>
      </c>
      <c r="H509" s="1851" t="s">
        <v>22</v>
      </c>
      <c r="I509" s="1851" t="s">
        <v>852</v>
      </c>
    </row>
    <row customHeight="1" ht="11.25">
      <c r="A510" s="1851" t="s">
        <v>2245</v>
      </c>
      <c r="B510" s="1851" t="s">
        <v>16</v>
      </c>
      <c r="C510" s="1851" t="s">
        <v>3862</v>
      </c>
      <c r="D510" s="1851" t="s">
        <v>3863</v>
      </c>
      <c r="E510" s="1851" t="s">
        <v>3864</v>
      </c>
      <c r="F510" s="1851" t="s">
        <v>2492</v>
      </c>
      <c r="G510" s="1851" t="s">
        <v>3865</v>
      </c>
      <c r="H510" s="1851" t="s">
        <v>22</v>
      </c>
      <c r="I510" s="1851" t="s">
        <v>852</v>
      </c>
    </row>
    <row customHeight="1" ht="11.25">
      <c r="A511" s="1851" t="s">
        <v>2245</v>
      </c>
      <c r="B511" s="1851" t="s">
        <v>16</v>
      </c>
      <c r="C511" s="1851" t="s">
        <v>3866</v>
      </c>
      <c r="D511" s="1851" t="s">
        <v>3867</v>
      </c>
      <c r="E511" s="1851" t="s">
        <v>3868</v>
      </c>
      <c r="F511" s="1851" t="s">
        <v>2536</v>
      </c>
      <c r="G511" s="1851" t="s">
        <v>3869</v>
      </c>
      <c r="H511" s="1851" t="s">
        <v>22</v>
      </c>
      <c r="I511" s="1851" t="s">
        <v>852</v>
      </c>
    </row>
    <row customHeight="1" ht="11.25">
      <c r="A512" s="1851" t="s">
        <v>2245</v>
      </c>
      <c r="B512" s="1851" t="s">
        <v>16</v>
      </c>
      <c r="C512" s="1851" t="s">
        <v>3870</v>
      </c>
      <c r="D512" s="1851" t="s">
        <v>3871</v>
      </c>
      <c r="E512" s="1851" t="s">
        <v>3872</v>
      </c>
      <c r="F512" s="1851" t="s">
        <v>2266</v>
      </c>
      <c r="G512" s="1851" t="s">
        <v>22</v>
      </c>
      <c r="H512" s="1851" t="s">
        <v>22</v>
      </c>
      <c r="I512" s="1851" t="s">
        <v>852</v>
      </c>
    </row>
    <row customHeight="1" ht="11.25">
      <c r="A513" s="1851" t="s">
        <v>2245</v>
      </c>
      <c r="B513" s="1851" t="s">
        <v>16</v>
      </c>
      <c r="C513" s="1851" t="s">
        <v>3873</v>
      </c>
      <c r="D513" s="1851" t="s">
        <v>3874</v>
      </c>
      <c r="E513" s="1851" t="s">
        <v>3875</v>
      </c>
      <c r="F513" s="1851" t="s">
        <v>2540</v>
      </c>
      <c r="G513" s="1851" t="s">
        <v>2488</v>
      </c>
      <c r="H513" s="1851" t="s">
        <v>22</v>
      </c>
      <c r="I513" s="1851" t="s">
        <v>852</v>
      </c>
    </row>
    <row customHeight="1" ht="11.25">
      <c r="A514" s="1851" t="s">
        <v>2245</v>
      </c>
      <c r="B514" s="1851" t="s">
        <v>16</v>
      </c>
      <c r="C514" s="1851" t="s">
        <v>3876</v>
      </c>
      <c r="D514" s="1851" t="s">
        <v>3874</v>
      </c>
      <c r="E514" s="1851" t="s">
        <v>3877</v>
      </c>
      <c r="F514" s="1851" t="s">
        <v>2492</v>
      </c>
      <c r="G514" s="1851" t="s">
        <v>22</v>
      </c>
      <c r="H514" s="1851" t="s">
        <v>22</v>
      </c>
      <c r="I514" s="1851" t="s">
        <v>852</v>
      </c>
    </row>
    <row customHeight="1" ht="11.25">
      <c r="A515" s="1851" t="s">
        <v>2245</v>
      </c>
      <c r="B515" s="1851" t="s">
        <v>16</v>
      </c>
      <c r="C515" s="1851" t="s">
        <v>3878</v>
      </c>
      <c r="D515" s="1851" t="s">
        <v>3879</v>
      </c>
      <c r="E515" s="1851" t="s">
        <v>3880</v>
      </c>
      <c r="F515" s="1851" t="s">
        <v>2359</v>
      </c>
      <c r="G515" s="1851" t="s">
        <v>22</v>
      </c>
      <c r="H515" s="1851" t="s">
        <v>22</v>
      </c>
      <c r="I515" s="1851" t="s">
        <v>852</v>
      </c>
    </row>
    <row customHeight="1" ht="11.25">
      <c r="A516" s="1851" t="s">
        <v>2245</v>
      </c>
      <c r="B516" s="1851" t="s">
        <v>16</v>
      </c>
      <c r="C516" s="1851" t="s">
        <v>3881</v>
      </c>
      <c r="D516" s="1851" t="s">
        <v>3882</v>
      </c>
      <c r="E516" s="1851" t="s">
        <v>2641</v>
      </c>
      <c r="F516" s="1851" t="s">
        <v>2366</v>
      </c>
      <c r="G516" s="1851" t="s">
        <v>22</v>
      </c>
      <c r="H516" s="1851" t="s">
        <v>22</v>
      </c>
      <c r="I516" s="1851" t="s">
        <v>852</v>
      </c>
    </row>
    <row customHeight="1" ht="11.25">
      <c r="A517" s="1851" t="s">
        <v>2245</v>
      </c>
      <c r="B517" s="1851" t="s">
        <v>16</v>
      </c>
      <c r="C517" s="1851" t="s">
        <v>3883</v>
      </c>
      <c r="D517" s="1851" t="s">
        <v>3884</v>
      </c>
      <c r="E517" s="1851" t="s">
        <v>3885</v>
      </c>
      <c r="F517" s="1851" t="s">
        <v>2359</v>
      </c>
      <c r="G517" s="1851" t="s">
        <v>3886</v>
      </c>
      <c r="H517" s="1851" t="s">
        <v>22</v>
      </c>
      <c r="I517" s="1851" t="s">
        <v>852</v>
      </c>
    </row>
    <row customHeight="1" ht="11.25">
      <c r="A518" s="1851" t="s">
        <v>2245</v>
      </c>
      <c r="B518" s="1851" t="s">
        <v>16</v>
      </c>
      <c r="C518" s="1851" t="s">
        <v>3887</v>
      </c>
      <c r="D518" s="1851" t="s">
        <v>3888</v>
      </c>
      <c r="E518" s="1851" t="s">
        <v>3889</v>
      </c>
      <c r="F518" s="1851" t="s">
        <v>2279</v>
      </c>
      <c r="G518" s="1851" t="s">
        <v>3890</v>
      </c>
      <c r="H518" s="1851" t="s">
        <v>22</v>
      </c>
      <c r="I518" s="1851" t="s">
        <v>852</v>
      </c>
    </row>
    <row customHeight="1" ht="11.25">
      <c r="A519" s="1851" t="s">
        <v>2245</v>
      </c>
      <c r="B519" s="1851" t="s">
        <v>16</v>
      </c>
      <c r="C519" s="1851" t="s">
        <v>3891</v>
      </c>
      <c r="D519" s="1851" t="s">
        <v>3892</v>
      </c>
      <c r="E519" s="1851" t="s">
        <v>3893</v>
      </c>
      <c r="F519" s="1851" t="s">
        <v>2262</v>
      </c>
      <c r="G519" s="1851" t="s">
        <v>22</v>
      </c>
      <c r="H519" s="1851" t="s">
        <v>22</v>
      </c>
      <c r="I519" s="1851" t="s">
        <v>852</v>
      </c>
    </row>
    <row customHeight="1" ht="11.25">
      <c r="A520" s="1851" t="s">
        <v>2245</v>
      </c>
      <c r="B520" s="1851" t="s">
        <v>16</v>
      </c>
      <c r="C520" s="1851" t="s">
        <v>3894</v>
      </c>
      <c r="D520" s="1851" t="s">
        <v>3892</v>
      </c>
      <c r="E520" s="1851" t="s">
        <v>3895</v>
      </c>
      <c r="F520" s="1851" t="s">
        <v>2536</v>
      </c>
      <c r="G520" s="1851" t="s">
        <v>2772</v>
      </c>
      <c r="H520" s="1851" t="s">
        <v>22</v>
      </c>
      <c r="I520" s="1851" t="s">
        <v>852</v>
      </c>
    </row>
    <row customHeight="1" ht="11.25">
      <c r="A521" s="1851" t="s">
        <v>2245</v>
      </c>
      <c r="B521" s="1851" t="s">
        <v>16</v>
      </c>
      <c r="C521" s="1851" t="s">
        <v>3896</v>
      </c>
      <c r="D521" s="1851" t="s">
        <v>3897</v>
      </c>
      <c r="E521" s="1851" t="s">
        <v>3898</v>
      </c>
      <c r="F521" s="1851" t="s">
        <v>2366</v>
      </c>
      <c r="G521" s="1851" t="s">
        <v>3899</v>
      </c>
      <c r="H521" s="1851" t="s">
        <v>22</v>
      </c>
      <c r="I521" s="1851" t="s">
        <v>852</v>
      </c>
    </row>
    <row customHeight="1" ht="11.25">
      <c r="A522" s="1851" t="s">
        <v>2245</v>
      </c>
      <c r="B522" s="1851" t="s">
        <v>16</v>
      </c>
      <c r="C522" s="1851" t="s">
        <v>3900</v>
      </c>
      <c r="D522" s="1851" t="s">
        <v>3901</v>
      </c>
      <c r="E522" s="1851" t="s">
        <v>3902</v>
      </c>
      <c r="F522" s="1851" t="s">
        <v>2389</v>
      </c>
      <c r="G522" s="1851" t="s">
        <v>22</v>
      </c>
      <c r="H522" s="1851" t="s">
        <v>22</v>
      </c>
      <c r="I522" s="1851" t="s">
        <v>852</v>
      </c>
    </row>
    <row customHeight="1" ht="11.25">
      <c r="A523" s="1851" t="s">
        <v>2245</v>
      </c>
      <c r="B523" s="1851" t="s">
        <v>16</v>
      </c>
      <c r="C523" s="1851" t="s">
        <v>3903</v>
      </c>
      <c r="D523" s="1851" t="s">
        <v>3904</v>
      </c>
      <c r="E523" s="1851" t="s">
        <v>3905</v>
      </c>
      <c r="F523" s="1851" t="s">
        <v>2371</v>
      </c>
      <c r="G523" s="1851" t="s">
        <v>3906</v>
      </c>
      <c r="H523" s="1851" t="s">
        <v>22</v>
      </c>
      <c r="I523" s="1851" t="s">
        <v>852</v>
      </c>
    </row>
    <row customHeight="1" ht="11.25">
      <c r="A524" s="1851" t="s">
        <v>2245</v>
      </c>
      <c r="B524" s="1851" t="s">
        <v>16</v>
      </c>
      <c r="C524" s="1851" t="s">
        <v>2546</v>
      </c>
      <c r="D524" s="1851" t="s">
        <v>2547</v>
      </c>
      <c r="E524" s="1851" t="s">
        <v>2548</v>
      </c>
      <c r="F524" s="1851" t="s">
        <v>2366</v>
      </c>
      <c r="G524" s="1851" t="s">
        <v>2549</v>
      </c>
      <c r="H524" s="1851" t="s">
        <v>22</v>
      </c>
      <c r="I524" s="1851" t="s">
        <v>852</v>
      </c>
    </row>
    <row customHeight="1" ht="11.25">
      <c r="A525" s="1851" t="s">
        <v>2245</v>
      </c>
      <c r="B525" s="1851" t="s">
        <v>16</v>
      </c>
      <c r="C525" s="1851" t="s">
        <v>3907</v>
      </c>
      <c r="D525" s="1851" t="s">
        <v>3908</v>
      </c>
      <c r="E525" s="1851" t="s">
        <v>3909</v>
      </c>
      <c r="F525" s="1851" t="s">
        <v>2366</v>
      </c>
      <c r="G525" s="1851" t="s">
        <v>3910</v>
      </c>
      <c r="H525" s="1851" t="s">
        <v>22</v>
      </c>
      <c r="I525" s="1851" t="s">
        <v>852</v>
      </c>
    </row>
    <row customHeight="1" ht="11.25">
      <c r="A526" s="1851" t="s">
        <v>2245</v>
      </c>
      <c r="B526" s="1851" t="s">
        <v>16</v>
      </c>
      <c r="C526" s="1851" t="s">
        <v>2550</v>
      </c>
      <c r="D526" s="1851" t="s">
        <v>2551</v>
      </c>
      <c r="E526" s="1851" t="s">
        <v>2552</v>
      </c>
      <c r="F526" s="1851" t="s">
        <v>2258</v>
      </c>
      <c r="G526" s="1851" t="s">
        <v>22</v>
      </c>
      <c r="H526" s="1851" t="s">
        <v>22</v>
      </c>
      <c r="I526" s="1851" t="s">
        <v>852</v>
      </c>
    </row>
    <row customHeight="1" ht="11.25">
      <c r="A527" s="1851" t="s">
        <v>2245</v>
      </c>
      <c r="B527" s="1851" t="s">
        <v>16</v>
      </c>
      <c r="C527" s="1851" t="s">
        <v>3911</v>
      </c>
      <c r="D527" s="1851" t="s">
        <v>3912</v>
      </c>
      <c r="E527" s="1851" t="s">
        <v>3913</v>
      </c>
      <c r="F527" s="1851" t="s">
        <v>2536</v>
      </c>
      <c r="G527" s="1851" t="s">
        <v>3914</v>
      </c>
      <c r="H527" s="1851" t="s">
        <v>22</v>
      </c>
      <c r="I527" s="1851" t="s">
        <v>852</v>
      </c>
    </row>
    <row customHeight="1" ht="11.25">
      <c r="A528" s="1851" t="s">
        <v>2245</v>
      </c>
      <c r="B528" s="1851" t="s">
        <v>16</v>
      </c>
      <c r="C528" s="1851" t="s">
        <v>2553</v>
      </c>
      <c r="D528" s="1851" t="s">
        <v>2554</v>
      </c>
      <c r="E528" s="1851" t="s">
        <v>2555</v>
      </c>
      <c r="F528" s="1851" t="s">
        <v>2389</v>
      </c>
      <c r="G528" s="1851" t="s">
        <v>2556</v>
      </c>
      <c r="H528" s="1851" t="s">
        <v>22</v>
      </c>
      <c r="I528" s="1851" t="s">
        <v>852</v>
      </c>
    </row>
    <row customHeight="1" ht="11.25">
      <c r="A529" s="1851" t="s">
        <v>2245</v>
      </c>
      <c r="B529" s="1851" t="s">
        <v>16</v>
      </c>
      <c r="C529" s="1851" t="s">
        <v>3915</v>
      </c>
      <c r="D529" s="1851" t="s">
        <v>3916</v>
      </c>
      <c r="E529" s="1851" t="s">
        <v>3917</v>
      </c>
      <c r="F529" s="1851" t="s">
        <v>2536</v>
      </c>
      <c r="G529" s="1851" t="s">
        <v>22</v>
      </c>
      <c r="H529" s="1851" t="s">
        <v>22</v>
      </c>
      <c r="I529" s="1851" t="s">
        <v>852</v>
      </c>
    </row>
    <row customHeight="1" ht="11.25">
      <c r="A530" s="1851" t="s">
        <v>2245</v>
      </c>
      <c r="B530" s="1851" t="s">
        <v>16</v>
      </c>
      <c r="C530" s="1851" t="s">
        <v>3918</v>
      </c>
      <c r="D530" s="1851" t="s">
        <v>3919</v>
      </c>
      <c r="E530" s="1851" t="s">
        <v>3920</v>
      </c>
      <c r="F530" s="1851" t="s">
        <v>2536</v>
      </c>
      <c r="G530" s="1851" t="s">
        <v>3921</v>
      </c>
      <c r="H530" s="1851" t="s">
        <v>22</v>
      </c>
      <c r="I530" s="1851" t="s">
        <v>852</v>
      </c>
    </row>
    <row customHeight="1" ht="11.25">
      <c r="A531" s="1851" t="s">
        <v>2245</v>
      </c>
      <c r="B531" s="1851" t="s">
        <v>16</v>
      </c>
      <c r="C531" s="1851" t="s">
        <v>3922</v>
      </c>
      <c r="D531" s="1851" t="s">
        <v>3923</v>
      </c>
      <c r="E531" s="1851" t="s">
        <v>3924</v>
      </c>
      <c r="F531" s="1851" t="s">
        <v>2531</v>
      </c>
      <c r="G531" s="1851" t="s">
        <v>2488</v>
      </c>
      <c r="H531" s="1851" t="s">
        <v>22</v>
      </c>
      <c r="I531" s="1851" t="s">
        <v>852</v>
      </c>
    </row>
    <row customHeight="1" ht="11.25">
      <c r="A532" s="1851" t="s">
        <v>2245</v>
      </c>
      <c r="B532" s="1851" t="s">
        <v>16</v>
      </c>
      <c r="C532" s="1851" t="s">
        <v>3925</v>
      </c>
      <c r="D532" s="1851" t="s">
        <v>3926</v>
      </c>
      <c r="E532" s="1851" t="s">
        <v>3927</v>
      </c>
      <c r="F532" s="1851" t="s">
        <v>2531</v>
      </c>
      <c r="G532" s="1851" t="s">
        <v>2532</v>
      </c>
      <c r="H532" s="1851" t="s">
        <v>22</v>
      </c>
      <c r="I532" s="1851" t="s">
        <v>852</v>
      </c>
    </row>
    <row customHeight="1" ht="11.25">
      <c r="A533" s="1851" t="s">
        <v>2245</v>
      </c>
      <c r="B533" s="1851" t="s">
        <v>16</v>
      </c>
      <c r="C533" s="1851" t="s">
        <v>2557</v>
      </c>
      <c r="D533" s="1851" t="s">
        <v>2558</v>
      </c>
      <c r="E533" s="1851" t="s">
        <v>2559</v>
      </c>
      <c r="F533" s="1851" t="s">
        <v>2371</v>
      </c>
      <c r="G533" s="1851" t="s">
        <v>2560</v>
      </c>
      <c r="H533" s="1851" t="s">
        <v>22</v>
      </c>
      <c r="I533" s="1851" t="s">
        <v>852</v>
      </c>
    </row>
    <row customHeight="1" ht="11.25">
      <c r="A534" s="1851" t="s">
        <v>2245</v>
      </c>
      <c r="B534" s="1851" t="s">
        <v>16</v>
      </c>
      <c r="C534" s="1851" t="s">
        <v>3928</v>
      </c>
      <c r="D534" s="1851" t="s">
        <v>3929</v>
      </c>
      <c r="E534" s="1851" t="s">
        <v>3930</v>
      </c>
      <c r="F534" s="1851" t="s">
        <v>2262</v>
      </c>
      <c r="G534" s="1851" t="s">
        <v>3931</v>
      </c>
      <c r="H534" s="1851" t="s">
        <v>22</v>
      </c>
      <c r="I534" s="1851" t="s">
        <v>852</v>
      </c>
    </row>
    <row customHeight="1" ht="11.25">
      <c r="A535" s="1851" t="s">
        <v>2245</v>
      </c>
      <c r="B535" s="1851" t="s">
        <v>16</v>
      </c>
      <c r="C535" s="1851" t="s">
        <v>3932</v>
      </c>
      <c r="D535" s="1851" t="s">
        <v>3933</v>
      </c>
      <c r="E535" s="1851" t="s">
        <v>3934</v>
      </c>
      <c r="F535" s="1851" t="s">
        <v>3935</v>
      </c>
      <c r="G535" s="1851" t="s">
        <v>22</v>
      </c>
      <c r="H535" s="1851" t="s">
        <v>22</v>
      </c>
      <c r="I535" s="1851" t="s">
        <v>852</v>
      </c>
    </row>
    <row customHeight="1" ht="11.25">
      <c r="A536" s="1851" t="s">
        <v>2245</v>
      </c>
      <c r="B536" s="1851" t="s">
        <v>16</v>
      </c>
      <c r="C536" s="1851" t="s">
        <v>3936</v>
      </c>
      <c r="D536" s="1851" t="s">
        <v>3937</v>
      </c>
      <c r="E536" s="1851" t="s">
        <v>3938</v>
      </c>
      <c r="F536" s="1851" t="s">
        <v>2371</v>
      </c>
      <c r="G536" s="1851" t="s">
        <v>22</v>
      </c>
      <c r="H536" s="1851" t="s">
        <v>22</v>
      </c>
      <c r="I536" s="1851" t="s">
        <v>852</v>
      </c>
    </row>
    <row customHeight="1" ht="11.25">
      <c r="A537" s="1851" t="s">
        <v>2245</v>
      </c>
      <c r="B537" s="1851" t="s">
        <v>16</v>
      </c>
      <c r="C537" s="1851" t="s">
        <v>3939</v>
      </c>
      <c r="D537" s="1851" t="s">
        <v>3940</v>
      </c>
      <c r="E537" s="1851" t="s">
        <v>3941</v>
      </c>
      <c r="F537" s="1851" t="s">
        <v>2540</v>
      </c>
      <c r="G537" s="1851" t="s">
        <v>3942</v>
      </c>
      <c r="H537" s="1851" t="s">
        <v>22</v>
      </c>
      <c r="I537" s="1851" t="s">
        <v>852</v>
      </c>
    </row>
    <row customHeight="1" ht="11.25">
      <c r="A538" s="1851" t="s">
        <v>2245</v>
      </c>
      <c r="B538" s="1851" t="s">
        <v>16</v>
      </c>
      <c r="C538" s="1851" t="s">
        <v>3943</v>
      </c>
      <c r="D538" s="1851" t="s">
        <v>3944</v>
      </c>
      <c r="E538" s="1851" t="s">
        <v>3945</v>
      </c>
      <c r="F538" s="1851" t="s">
        <v>2266</v>
      </c>
      <c r="G538" s="1851" t="s">
        <v>3946</v>
      </c>
      <c r="H538" s="1851" t="s">
        <v>22</v>
      </c>
      <c r="I538" s="1851" t="s">
        <v>852</v>
      </c>
    </row>
    <row customHeight="1" ht="11.25">
      <c r="A539" s="1851" t="s">
        <v>2245</v>
      </c>
      <c r="B539" s="1851" t="s">
        <v>16</v>
      </c>
      <c r="C539" s="1851" t="s">
        <v>2565</v>
      </c>
      <c r="D539" s="1851" t="s">
        <v>2566</v>
      </c>
      <c r="E539" s="1851" t="s">
        <v>2567</v>
      </c>
      <c r="F539" s="1851" t="s">
        <v>2483</v>
      </c>
      <c r="G539" s="1851" t="s">
        <v>22</v>
      </c>
      <c r="H539" s="1851" t="s">
        <v>22</v>
      </c>
      <c r="I539" s="1851" t="s">
        <v>852</v>
      </c>
    </row>
    <row customHeight="1" ht="11.25">
      <c r="A540" s="1851" t="s">
        <v>2245</v>
      </c>
      <c r="B540" s="1851" t="s">
        <v>16</v>
      </c>
      <c r="C540" s="1851" t="s">
        <v>2568</v>
      </c>
      <c r="D540" s="1851" t="s">
        <v>2569</v>
      </c>
      <c r="E540" s="1851" t="s">
        <v>2570</v>
      </c>
      <c r="F540" s="1851" t="s">
        <v>2366</v>
      </c>
      <c r="G540" s="1851" t="s">
        <v>2571</v>
      </c>
      <c r="H540" s="1851" t="s">
        <v>22</v>
      </c>
      <c r="I540" s="1851" t="s">
        <v>852</v>
      </c>
    </row>
    <row customHeight="1" ht="11.25">
      <c r="A541" s="1851" t="s">
        <v>2245</v>
      </c>
      <c r="B541" s="1851" t="s">
        <v>16</v>
      </c>
      <c r="C541" s="1851" t="s">
        <v>2572</v>
      </c>
      <c r="D541" s="1851" t="s">
        <v>2573</v>
      </c>
      <c r="E541" s="1851" t="s">
        <v>2574</v>
      </c>
      <c r="F541" s="1851" t="s">
        <v>2575</v>
      </c>
      <c r="G541" s="1851" t="s">
        <v>2576</v>
      </c>
      <c r="H541" s="1851" t="s">
        <v>22</v>
      </c>
      <c r="I541" s="1851" t="s">
        <v>852</v>
      </c>
    </row>
    <row customHeight="1" ht="11.25">
      <c r="A542" s="1851" t="s">
        <v>2245</v>
      </c>
      <c r="B542" s="1851" t="s">
        <v>16</v>
      </c>
      <c r="C542" s="1851" t="s">
        <v>3947</v>
      </c>
      <c r="D542" s="1851" t="s">
        <v>3948</v>
      </c>
      <c r="E542" s="1851" t="s">
        <v>3949</v>
      </c>
      <c r="F542" s="1851" t="s">
        <v>2492</v>
      </c>
      <c r="G542" s="1851" t="s">
        <v>22</v>
      </c>
      <c r="H542" s="1851" t="s">
        <v>22</v>
      </c>
      <c r="I542" s="1851" t="s">
        <v>852</v>
      </c>
    </row>
    <row customHeight="1" ht="11.25">
      <c r="A543" s="1851" t="s">
        <v>2245</v>
      </c>
      <c r="B543" s="1851" t="s">
        <v>16</v>
      </c>
      <c r="C543" s="1851" t="s">
        <v>2577</v>
      </c>
      <c r="D543" s="1851" t="s">
        <v>2578</v>
      </c>
      <c r="E543" s="1851" t="s">
        <v>2579</v>
      </c>
      <c r="F543" s="1851" t="s">
        <v>2371</v>
      </c>
      <c r="G543" s="1851" t="s">
        <v>2580</v>
      </c>
      <c r="H543" s="1851" t="s">
        <v>22</v>
      </c>
      <c r="I543" s="1851" t="s">
        <v>852</v>
      </c>
    </row>
    <row customHeight="1" ht="11.25">
      <c r="A544" s="1851" t="s">
        <v>2245</v>
      </c>
      <c r="B544" s="1851" t="s">
        <v>16</v>
      </c>
      <c r="C544" s="1851" t="s">
        <v>3950</v>
      </c>
      <c r="D544" s="1851" t="s">
        <v>2584</v>
      </c>
      <c r="E544" s="1851" t="s">
        <v>3951</v>
      </c>
      <c r="F544" s="1851" t="s">
        <v>2350</v>
      </c>
      <c r="G544" s="1851" t="s">
        <v>22</v>
      </c>
      <c r="H544" s="1851" t="s">
        <v>22</v>
      </c>
      <c r="I544" s="1851" t="s">
        <v>852</v>
      </c>
    </row>
    <row customHeight="1" ht="11.25">
      <c r="A545" s="1851" t="s">
        <v>2245</v>
      </c>
      <c r="B545" s="1851" t="s">
        <v>16</v>
      </c>
      <c r="C545" s="1851" t="s">
        <v>2586</v>
      </c>
      <c r="D545" s="1851" t="s">
        <v>2587</v>
      </c>
      <c r="E545" s="1851" t="s">
        <v>2588</v>
      </c>
      <c r="F545" s="1851" t="s">
        <v>2258</v>
      </c>
      <c r="G545" s="1851" t="s">
        <v>22</v>
      </c>
      <c r="H545" s="1851" t="s">
        <v>22</v>
      </c>
      <c r="I545" s="1851" t="s">
        <v>852</v>
      </c>
    </row>
    <row customHeight="1" ht="11.25">
      <c r="A546" s="1851" t="s">
        <v>2245</v>
      </c>
      <c r="B546" s="1851" t="s">
        <v>16</v>
      </c>
      <c r="C546" s="1851" t="s">
        <v>2589</v>
      </c>
      <c r="D546" s="1851" t="s">
        <v>2590</v>
      </c>
      <c r="E546" s="1851" t="s">
        <v>2591</v>
      </c>
      <c r="F546" s="1851" t="s">
        <v>2371</v>
      </c>
      <c r="G546" s="1851" t="s">
        <v>2592</v>
      </c>
      <c r="H546" s="1851" t="s">
        <v>22</v>
      </c>
      <c r="I546" s="1851" t="s">
        <v>852</v>
      </c>
    </row>
    <row customHeight="1" ht="11.25">
      <c r="A547" s="1851" t="s">
        <v>2245</v>
      </c>
      <c r="B547" s="1851" t="s">
        <v>16</v>
      </c>
      <c r="C547" s="1851" t="s">
        <v>3952</v>
      </c>
      <c r="D547" s="1851" t="s">
        <v>3953</v>
      </c>
      <c r="E547" s="1851" t="s">
        <v>3954</v>
      </c>
      <c r="F547" s="1851" t="s">
        <v>2366</v>
      </c>
      <c r="G547" s="1851" t="s">
        <v>22</v>
      </c>
      <c r="H547" s="1851" t="s">
        <v>22</v>
      </c>
      <c r="I547" s="1851" t="s">
        <v>852</v>
      </c>
    </row>
    <row customHeight="1" ht="11.25">
      <c r="A548" s="1851" t="s">
        <v>2245</v>
      </c>
      <c r="B548" s="1851" t="s">
        <v>16</v>
      </c>
      <c r="C548" s="1851" t="s">
        <v>2593</v>
      </c>
      <c r="D548" s="1851" t="s">
        <v>2594</v>
      </c>
      <c r="E548" s="1851" t="s">
        <v>2595</v>
      </c>
      <c r="F548" s="1851" t="s">
        <v>2366</v>
      </c>
      <c r="G548" s="1851" t="s">
        <v>22</v>
      </c>
      <c r="H548" s="1851" t="s">
        <v>22</v>
      </c>
      <c r="I548" s="1851" t="s">
        <v>852</v>
      </c>
    </row>
    <row customHeight="1" ht="11.25">
      <c r="A549" s="1851" t="s">
        <v>2245</v>
      </c>
      <c r="B549" s="1851" t="s">
        <v>16</v>
      </c>
      <c r="C549" s="1851" t="s">
        <v>3955</v>
      </c>
      <c r="D549" s="1851" t="s">
        <v>3956</v>
      </c>
      <c r="E549" s="1851" t="s">
        <v>3957</v>
      </c>
      <c r="F549" s="1851" t="s">
        <v>2371</v>
      </c>
      <c r="G549" s="1851" t="s">
        <v>3958</v>
      </c>
      <c r="H549" s="1851" t="s">
        <v>22</v>
      </c>
      <c r="I549" s="1851" t="s">
        <v>852</v>
      </c>
    </row>
    <row customHeight="1" ht="11.25">
      <c r="A550" s="1851" t="s">
        <v>2245</v>
      </c>
      <c r="B550" s="1851" t="s">
        <v>16</v>
      </c>
      <c r="C550" s="1851" t="s">
        <v>2596</v>
      </c>
      <c r="D550" s="1851" t="s">
        <v>2597</v>
      </c>
      <c r="E550" s="1851" t="s">
        <v>2598</v>
      </c>
      <c r="F550" s="1851" t="s">
        <v>2253</v>
      </c>
      <c r="G550" s="1851" t="s">
        <v>2599</v>
      </c>
      <c r="H550" s="1851" t="s">
        <v>22</v>
      </c>
      <c r="I550" s="1851" t="s">
        <v>852</v>
      </c>
    </row>
    <row customHeight="1" ht="11.25">
      <c r="A551" s="1851" t="s">
        <v>2245</v>
      </c>
      <c r="B551" s="1851" t="s">
        <v>16</v>
      </c>
      <c r="C551" s="1851" t="s">
        <v>3959</v>
      </c>
      <c r="D551" s="1851" t="s">
        <v>3960</v>
      </c>
      <c r="E551" s="1851" t="s">
        <v>3961</v>
      </c>
      <c r="F551" s="1851" t="s">
        <v>2540</v>
      </c>
      <c r="G551" s="1851" t="s">
        <v>3962</v>
      </c>
      <c r="H551" s="1851" t="s">
        <v>22</v>
      </c>
      <c r="I551" s="1851" t="s">
        <v>852</v>
      </c>
    </row>
    <row customHeight="1" ht="11.25">
      <c r="A552" s="1851" t="s">
        <v>2245</v>
      </c>
      <c r="B552" s="1851" t="s">
        <v>16</v>
      </c>
      <c r="C552" s="1851" t="s">
        <v>3963</v>
      </c>
      <c r="D552" s="1851" t="s">
        <v>3964</v>
      </c>
      <c r="E552" s="1851" t="s">
        <v>3965</v>
      </c>
      <c r="F552" s="1851" t="s">
        <v>3966</v>
      </c>
      <c r="G552" s="1851" t="s">
        <v>2488</v>
      </c>
      <c r="H552" s="1851" t="s">
        <v>22</v>
      </c>
      <c r="I552" s="1851" t="s">
        <v>852</v>
      </c>
    </row>
    <row customHeight="1" ht="11.25">
      <c r="A553" s="1851" t="s">
        <v>2245</v>
      </c>
      <c r="B553" s="1851" t="s">
        <v>16</v>
      </c>
      <c r="C553" s="1851" t="s">
        <v>2600</v>
      </c>
      <c r="D553" s="1851" t="s">
        <v>2601</v>
      </c>
      <c r="E553" s="1851" t="s">
        <v>2602</v>
      </c>
      <c r="F553" s="1851" t="s">
        <v>2359</v>
      </c>
      <c r="G553" s="1851" t="s">
        <v>2603</v>
      </c>
      <c r="H553" s="1851" t="s">
        <v>22</v>
      </c>
      <c r="I553" s="1851" t="s">
        <v>852</v>
      </c>
    </row>
    <row customHeight="1" ht="11.25">
      <c r="A554" s="1851" t="s">
        <v>2245</v>
      </c>
      <c r="B554" s="1851" t="s">
        <v>16</v>
      </c>
      <c r="C554" s="1851" t="s">
        <v>3967</v>
      </c>
      <c r="D554" s="1851" t="s">
        <v>3968</v>
      </c>
      <c r="E554" s="1851" t="s">
        <v>3969</v>
      </c>
      <c r="F554" s="1851" t="s">
        <v>2359</v>
      </c>
      <c r="G554" s="1851" t="s">
        <v>22</v>
      </c>
      <c r="H554" s="1851" t="s">
        <v>22</v>
      </c>
      <c r="I554" s="1851" t="s">
        <v>852</v>
      </c>
    </row>
    <row customHeight="1" ht="11.25">
      <c r="A555" s="1851" t="s">
        <v>2245</v>
      </c>
      <c r="B555" s="1851" t="s">
        <v>16</v>
      </c>
      <c r="C555" s="1851" t="s">
        <v>2608</v>
      </c>
      <c r="D555" s="1851" t="s">
        <v>2609</v>
      </c>
      <c r="E555" s="1851" t="s">
        <v>2610</v>
      </c>
      <c r="F555" s="1851" t="s">
        <v>2492</v>
      </c>
      <c r="G555" s="1851" t="s">
        <v>2611</v>
      </c>
      <c r="H555" s="1851" t="s">
        <v>22</v>
      </c>
      <c r="I555" s="1851" t="s">
        <v>852</v>
      </c>
    </row>
    <row customHeight="1" ht="11.25">
      <c r="A556" s="1851" t="s">
        <v>2245</v>
      </c>
      <c r="B556" s="1851" t="s">
        <v>16</v>
      </c>
      <c r="C556" s="1851" t="s">
        <v>3970</v>
      </c>
      <c r="D556" s="1851" t="s">
        <v>3971</v>
      </c>
      <c r="E556" s="1851" t="s">
        <v>3972</v>
      </c>
      <c r="F556" s="1851" t="s">
        <v>2536</v>
      </c>
      <c r="G556" s="1851" t="s">
        <v>22</v>
      </c>
      <c r="H556" s="1851" t="s">
        <v>22</v>
      </c>
      <c r="I556" s="1851" t="s">
        <v>852</v>
      </c>
    </row>
    <row customHeight="1" ht="11.25">
      <c r="A557" s="1851" t="s">
        <v>2245</v>
      </c>
      <c r="B557" s="1851" t="s">
        <v>16</v>
      </c>
      <c r="C557" s="1851" t="s">
        <v>3973</v>
      </c>
      <c r="D557" s="1851" t="s">
        <v>3974</v>
      </c>
      <c r="E557" s="1851" t="s">
        <v>3975</v>
      </c>
      <c r="F557" s="1851" t="s">
        <v>2366</v>
      </c>
      <c r="G557" s="1851" t="s">
        <v>3976</v>
      </c>
      <c r="H557" s="1851" t="s">
        <v>22</v>
      </c>
      <c r="I557" s="1851" t="s">
        <v>852</v>
      </c>
    </row>
    <row customHeight="1" ht="11.25">
      <c r="A558" s="1851" t="s">
        <v>2245</v>
      </c>
      <c r="B558" s="1851" t="s">
        <v>16</v>
      </c>
      <c r="C558" s="1851" t="s">
        <v>3977</v>
      </c>
      <c r="D558" s="1851" t="s">
        <v>3978</v>
      </c>
      <c r="E558" s="1851" t="s">
        <v>3979</v>
      </c>
      <c r="F558" s="1851" t="s">
        <v>2575</v>
      </c>
      <c r="G558" s="1851" t="s">
        <v>2488</v>
      </c>
      <c r="H558" s="1851" t="s">
        <v>22</v>
      </c>
      <c r="I558" s="1851" t="s">
        <v>852</v>
      </c>
    </row>
    <row customHeight="1" ht="11.25">
      <c r="A559" s="1851" t="s">
        <v>2245</v>
      </c>
      <c r="B559" s="1851" t="s">
        <v>16</v>
      </c>
      <c r="C559" s="1851" t="s">
        <v>3980</v>
      </c>
      <c r="D559" s="1851" t="s">
        <v>3981</v>
      </c>
      <c r="E559" s="1851" t="s">
        <v>3982</v>
      </c>
      <c r="F559" s="1851" t="s">
        <v>2492</v>
      </c>
      <c r="G559" s="1851" t="s">
        <v>3983</v>
      </c>
      <c r="H559" s="1851" t="s">
        <v>22</v>
      </c>
      <c r="I559" s="1851" t="s">
        <v>852</v>
      </c>
    </row>
    <row customHeight="1" ht="11.25">
      <c r="A560" s="1851" t="s">
        <v>2245</v>
      </c>
      <c r="B560" s="1851" t="s">
        <v>16</v>
      </c>
      <c r="C560" s="1851" t="s">
        <v>2615</v>
      </c>
      <c r="D560" s="1851" t="s">
        <v>2616</v>
      </c>
      <c r="E560" s="1851" t="s">
        <v>2617</v>
      </c>
      <c r="F560" s="1851" t="s">
        <v>2258</v>
      </c>
      <c r="G560" s="1851" t="s">
        <v>2618</v>
      </c>
      <c r="H560" s="1851" t="s">
        <v>22</v>
      </c>
      <c r="I560" s="1851" t="s">
        <v>852</v>
      </c>
    </row>
    <row customHeight="1" ht="11.25">
      <c r="A561" s="1851" t="s">
        <v>2245</v>
      </c>
      <c r="B561" s="1851" t="s">
        <v>16</v>
      </c>
      <c r="C561" s="1851" t="s">
        <v>2619</v>
      </c>
      <c r="D561" s="1851" t="s">
        <v>2620</v>
      </c>
      <c r="E561" s="1851" t="s">
        <v>2621</v>
      </c>
      <c r="F561" s="1851" t="s">
        <v>2266</v>
      </c>
      <c r="G561" s="1851" t="s">
        <v>2622</v>
      </c>
      <c r="H561" s="1851" t="s">
        <v>22</v>
      </c>
      <c r="I561" s="1851" t="s">
        <v>852</v>
      </c>
    </row>
    <row customHeight="1" ht="11.25">
      <c r="A562" s="1851" t="s">
        <v>2245</v>
      </c>
      <c r="B562" s="1851" t="s">
        <v>16</v>
      </c>
      <c r="C562" s="1851" t="s">
        <v>2623</v>
      </c>
      <c r="D562" s="1851" t="s">
        <v>2624</v>
      </c>
      <c r="E562" s="1851" t="s">
        <v>2625</v>
      </c>
      <c r="F562" s="1851" t="s">
        <v>2266</v>
      </c>
      <c r="G562" s="1851" t="s">
        <v>22</v>
      </c>
      <c r="H562" s="1851" t="s">
        <v>22</v>
      </c>
      <c r="I562" s="1851" t="s">
        <v>852</v>
      </c>
    </row>
    <row customHeight="1" ht="11.25">
      <c r="A563" s="1851" t="s">
        <v>2245</v>
      </c>
      <c r="B563" s="1851" t="s">
        <v>16</v>
      </c>
      <c r="C563" s="1851" t="s">
        <v>3984</v>
      </c>
      <c r="D563" s="1851" t="s">
        <v>3985</v>
      </c>
      <c r="E563" s="1851" t="s">
        <v>3986</v>
      </c>
      <c r="F563" s="1851" t="s">
        <v>2492</v>
      </c>
      <c r="G563" s="1851" t="s">
        <v>22</v>
      </c>
      <c r="H563" s="1851" t="s">
        <v>22</v>
      </c>
      <c r="I563" s="1851" t="s">
        <v>852</v>
      </c>
    </row>
    <row customHeight="1" ht="11.25">
      <c r="A564" s="1851" t="s">
        <v>2245</v>
      </c>
      <c r="B564" s="1851" t="s">
        <v>16</v>
      </c>
      <c r="C564" s="1851" t="s">
        <v>2630</v>
      </c>
      <c r="D564" s="1851" t="s">
        <v>2631</v>
      </c>
      <c r="E564" s="1851" t="s">
        <v>2632</v>
      </c>
      <c r="F564" s="1851" t="s">
        <v>2359</v>
      </c>
      <c r="G564" s="1851" t="s">
        <v>2633</v>
      </c>
      <c r="H564" s="1851" t="s">
        <v>22</v>
      </c>
      <c r="I564" s="1851" t="s">
        <v>852</v>
      </c>
    </row>
    <row customHeight="1" ht="11.25">
      <c r="A565" s="1851" t="s">
        <v>2245</v>
      </c>
      <c r="B565" s="1851" t="s">
        <v>16</v>
      </c>
      <c r="C565" s="1851" t="s">
        <v>2634</v>
      </c>
      <c r="D565" s="1851" t="s">
        <v>2635</v>
      </c>
      <c r="E565" s="1851" t="s">
        <v>2636</v>
      </c>
      <c r="F565" s="1851" t="s">
        <v>2637</v>
      </c>
      <c r="G565" s="1851" t="s">
        <v>2638</v>
      </c>
      <c r="H565" s="1851" t="s">
        <v>22</v>
      </c>
      <c r="I565" s="1851" t="s">
        <v>852</v>
      </c>
    </row>
    <row customHeight="1" ht="11.25">
      <c r="A566" s="1851" t="s">
        <v>2245</v>
      </c>
      <c r="B566" s="1851" t="s">
        <v>16</v>
      </c>
      <c r="C566" s="1851" t="s">
        <v>2644</v>
      </c>
      <c r="D566" s="1851" t="s">
        <v>2645</v>
      </c>
      <c r="E566" s="1851" t="s">
        <v>2646</v>
      </c>
      <c r="F566" s="1851" t="s">
        <v>2262</v>
      </c>
      <c r="G566" s="1851" t="s">
        <v>22</v>
      </c>
      <c r="H566" s="1851" t="s">
        <v>22</v>
      </c>
      <c r="I566" s="1851" t="s">
        <v>852</v>
      </c>
    </row>
    <row customHeight="1" ht="11.25">
      <c r="A567" s="1851" t="s">
        <v>2245</v>
      </c>
      <c r="B567" s="1851" t="s">
        <v>16</v>
      </c>
      <c r="C567" s="1851" t="s">
        <v>2647</v>
      </c>
      <c r="D567" s="1851" t="s">
        <v>2648</v>
      </c>
      <c r="E567" s="1851" t="s">
        <v>2649</v>
      </c>
      <c r="F567" s="1851" t="s">
        <v>2359</v>
      </c>
      <c r="G567" s="1851" t="s">
        <v>22</v>
      </c>
      <c r="H567" s="1851" t="s">
        <v>22</v>
      </c>
      <c r="I567" s="1851" t="s">
        <v>852</v>
      </c>
    </row>
    <row customHeight="1" ht="11.25">
      <c r="A568" s="1851" t="s">
        <v>2245</v>
      </c>
      <c r="B568" s="1851" t="s">
        <v>16</v>
      </c>
      <c r="C568" s="1851" t="s">
        <v>3987</v>
      </c>
      <c r="D568" s="1851" t="s">
        <v>3988</v>
      </c>
      <c r="E568" s="1851" t="s">
        <v>3989</v>
      </c>
      <c r="F568" s="1851" t="s">
        <v>2536</v>
      </c>
      <c r="G568" s="1851" t="s">
        <v>3990</v>
      </c>
      <c r="H568" s="1851" t="s">
        <v>22</v>
      </c>
      <c r="I568" s="1851" t="s">
        <v>852</v>
      </c>
    </row>
    <row customHeight="1" ht="11.25">
      <c r="A569" s="1851" t="s">
        <v>2245</v>
      </c>
      <c r="B569" s="1851" t="s">
        <v>16</v>
      </c>
      <c r="C569" s="1851" t="s">
        <v>2654</v>
      </c>
      <c r="D569" s="1851" t="s">
        <v>2655</v>
      </c>
      <c r="E569" s="1851" t="s">
        <v>2656</v>
      </c>
      <c r="F569" s="1851" t="s">
        <v>2389</v>
      </c>
      <c r="G569" s="1851" t="s">
        <v>2657</v>
      </c>
      <c r="H569" s="1851" t="s">
        <v>22</v>
      </c>
      <c r="I569" s="1851" t="s">
        <v>852</v>
      </c>
    </row>
    <row customHeight="1" ht="11.25">
      <c r="A570" s="1851" t="s">
        <v>2245</v>
      </c>
      <c r="B570" s="1851" t="s">
        <v>16</v>
      </c>
      <c r="C570" s="1851" t="s">
        <v>2661</v>
      </c>
      <c r="D570" s="1851" t="s">
        <v>2662</v>
      </c>
      <c r="E570" s="1851" t="s">
        <v>2663</v>
      </c>
      <c r="F570" s="1851" t="s">
        <v>2262</v>
      </c>
      <c r="G570" s="1851" t="s">
        <v>2664</v>
      </c>
      <c r="H570" s="1851" t="s">
        <v>22</v>
      </c>
      <c r="I570" s="1851" t="s">
        <v>852</v>
      </c>
    </row>
    <row customHeight="1" ht="11.25">
      <c r="A571" s="1851" t="s">
        <v>2245</v>
      </c>
      <c r="B571" s="1851" t="s">
        <v>16</v>
      </c>
      <c r="C571" s="1851" t="s">
        <v>3991</v>
      </c>
      <c r="D571" s="1851" t="s">
        <v>3992</v>
      </c>
      <c r="E571" s="1851" t="s">
        <v>3993</v>
      </c>
      <c r="F571" s="1851" t="s">
        <v>2492</v>
      </c>
      <c r="G571" s="1851" t="s">
        <v>3994</v>
      </c>
      <c r="H571" s="1851" t="s">
        <v>22</v>
      </c>
      <c r="I571" s="1851" t="s">
        <v>852</v>
      </c>
    </row>
    <row customHeight="1" ht="11.25">
      <c r="A572" s="1851" t="s">
        <v>2245</v>
      </c>
      <c r="B572" s="1851" t="s">
        <v>16</v>
      </c>
      <c r="C572" s="1851" t="s">
        <v>2669</v>
      </c>
      <c r="D572" s="1851" t="s">
        <v>2670</v>
      </c>
      <c r="E572" s="1851" t="s">
        <v>2671</v>
      </c>
      <c r="F572" s="1851" t="s">
        <v>2371</v>
      </c>
      <c r="G572" s="1851" t="s">
        <v>2672</v>
      </c>
      <c r="H572" s="1851" t="s">
        <v>22</v>
      </c>
      <c r="I572" s="1851" t="s">
        <v>852</v>
      </c>
    </row>
    <row customHeight="1" ht="11.25">
      <c r="A573" s="1851" t="s">
        <v>2245</v>
      </c>
      <c r="B573" s="1851" t="s">
        <v>16</v>
      </c>
      <c r="C573" s="1851" t="s">
        <v>2677</v>
      </c>
      <c r="D573" s="1851" t="s">
        <v>2678</v>
      </c>
      <c r="E573" s="1851" t="s">
        <v>2679</v>
      </c>
      <c r="F573" s="1851" t="s">
        <v>2389</v>
      </c>
      <c r="G573" s="1851" t="s">
        <v>22</v>
      </c>
      <c r="H573" s="1851" t="s">
        <v>22</v>
      </c>
      <c r="I573" s="1851" t="s">
        <v>852</v>
      </c>
    </row>
    <row customHeight="1" ht="11.25">
      <c r="A574" s="1851" t="s">
        <v>2245</v>
      </c>
      <c r="B574" s="1851" t="s">
        <v>16</v>
      </c>
      <c r="C574" s="1851" t="s">
        <v>3995</v>
      </c>
      <c r="D574" s="1851" t="s">
        <v>3996</v>
      </c>
      <c r="E574" s="1851" t="s">
        <v>3997</v>
      </c>
      <c r="F574" s="1851" t="s">
        <v>2359</v>
      </c>
      <c r="G574" s="1851" t="s">
        <v>22</v>
      </c>
      <c r="H574" s="1851" t="s">
        <v>22</v>
      </c>
      <c r="I574" s="1851" t="s">
        <v>852</v>
      </c>
    </row>
    <row customHeight="1" ht="11.25">
      <c r="A575" s="1851" t="s">
        <v>2245</v>
      </c>
      <c r="B575" s="1851" t="s">
        <v>16</v>
      </c>
      <c r="C575" s="1851" t="s">
        <v>3998</v>
      </c>
      <c r="D575" s="1851" t="s">
        <v>3999</v>
      </c>
      <c r="E575" s="1851" t="s">
        <v>4000</v>
      </c>
      <c r="F575" s="1851" t="s">
        <v>2262</v>
      </c>
      <c r="G575" s="1851" t="s">
        <v>4001</v>
      </c>
      <c r="H575" s="1851" t="s">
        <v>22</v>
      </c>
      <c r="I575" s="1851" t="s">
        <v>852</v>
      </c>
    </row>
    <row customHeight="1" ht="11.25">
      <c r="A576" s="1851" t="s">
        <v>2245</v>
      </c>
      <c r="B576" s="1851" t="s">
        <v>16</v>
      </c>
      <c r="C576" s="1851" t="s">
        <v>4002</v>
      </c>
      <c r="D576" s="1851" t="s">
        <v>4003</v>
      </c>
      <c r="E576" s="1851" t="s">
        <v>4004</v>
      </c>
      <c r="F576" s="1851" t="s">
        <v>2366</v>
      </c>
      <c r="G576" s="1851" t="s">
        <v>4005</v>
      </c>
      <c r="H576" s="1851" t="s">
        <v>22</v>
      </c>
      <c r="I576" s="1851" t="s">
        <v>852</v>
      </c>
    </row>
    <row customHeight="1" ht="11.25">
      <c r="A577" s="1851" t="s">
        <v>2245</v>
      </c>
      <c r="B577" s="1851" t="s">
        <v>16</v>
      </c>
      <c r="C577" s="1851" t="s">
        <v>2684</v>
      </c>
      <c r="D577" s="1851" t="s">
        <v>2685</v>
      </c>
      <c r="E577" s="1851" t="s">
        <v>2686</v>
      </c>
      <c r="F577" s="1851" t="s">
        <v>2366</v>
      </c>
      <c r="G577" s="1851" t="s">
        <v>2687</v>
      </c>
      <c r="H577" s="1851" t="s">
        <v>22</v>
      </c>
      <c r="I577" s="1851" t="s">
        <v>852</v>
      </c>
    </row>
    <row customHeight="1" ht="11.25">
      <c r="A578" s="1851" t="s">
        <v>2245</v>
      </c>
      <c r="B578" s="1851" t="s">
        <v>16</v>
      </c>
      <c r="C578" s="1851" t="s">
        <v>2688</v>
      </c>
      <c r="D578" s="1851" t="s">
        <v>2689</v>
      </c>
      <c r="E578" s="1851" t="s">
        <v>2690</v>
      </c>
      <c r="F578" s="1851" t="s">
        <v>2366</v>
      </c>
      <c r="G578" s="1851" t="s">
        <v>2691</v>
      </c>
      <c r="H578" s="1851" t="s">
        <v>22</v>
      </c>
      <c r="I578" s="1851" t="s">
        <v>852</v>
      </c>
    </row>
    <row customHeight="1" ht="11.25">
      <c r="A579" s="1851" t="s">
        <v>2245</v>
      </c>
      <c r="B579" s="1851" t="s">
        <v>16</v>
      </c>
      <c r="C579" s="1851" t="s">
        <v>4006</v>
      </c>
      <c r="D579" s="1851" t="s">
        <v>4007</v>
      </c>
      <c r="E579" s="1851" t="s">
        <v>4008</v>
      </c>
      <c r="F579" s="1851" t="s">
        <v>2279</v>
      </c>
      <c r="G579" s="1851" t="s">
        <v>4009</v>
      </c>
      <c r="H579" s="1851" t="s">
        <v>22</v>
      </c>
      <c r="I579" s="1851" t="s">
        <v>852</v>
      </c>
    </row>
    <row customHeight="1" ht="11.25">
      <c r="A580" s="1851" t="s">
        <v>2245</v>
      </c>
      <c r="B580" s="1851" t="s">
        <v>16</v>
      </c>
      <c r="C580" s="1851" t="s">
        <v>4010</v>
      </c>
      <c r="D580" s="1851" t="s">
        <v>4011</v>
      </c>
      <c r="E580" s="1851" t="s">
        <v>4012</v>
      </c>
      <c r="F580" s="1851" t="s">
        <v>2483</v>
      </c>
      <c r="G580" s="1851" t="s">
        <v>4013</v>
      </c>
      <c r="H580" s="1851" t="s">
        <v>22</v>
      </c>
      <c r="I580" s="1851" t="s">
        <v>852</v>
      </c>
    </row>
    <row customHeight="1" ht="11.25">
      <c r="A581" s="1851" t="s">
        <v>2245</v>
      </c>
      <c r="B581" s="1851" t="s">
        <v>16</v>
      </c>
      <c r="C581" s="1851" t="s">
        <v>4014</v>
      </c>
      <c r="D581" s="1851" t="s">
        <v>4015</v>
      </c>
      <c r="E581" s="1851" t="s">
        <v>4016</v>
      </c>
      <c r="F581" s="1851" t="s">
        <v>2536</v>
      </c>
      <c r="G581" s="1851" t="s">
        <v>22</v>
      </c>
      <c r="H581" s="1851" t="s">
        <v>22</v>
      </c>
      <c r="I581" s="1851" t="s">
        <v>852</v>
      </c>
    </row>
    <row customHeight="1" ht="11.25">
      <c r="A582" s="1851" t="s">
        <v>2245</v>
      </c>
      <c r="B582" s="1851" t="s">
        <v>16</v>
      </c>
      <c r="C582" s="1851" t="s">
        <v>2692</v>
      </c>
      <c r="D582" s="1851" t="s">
        <v>2693</v>
      </c>
      <c r="E582" s="1851" t="s">
        <v>2694</v>
      </c>
      <c r="F582" s="1851" t="s">
        <v>2262</v>
      </c>
      <c r="G582" s="1851" t="s">
        <v>2695</v>
      </c>
      <c r="H582" s="1851" t="s">
        <v>22</v>
      </c>
      <c r="I582" s="1851" t="s">
        <v>852</v>
      </c>
    </row>
    <row customHeight="1" ht="11.25">
      <c r="A583" s="1851" t="s">
        <v>2245</v>
      </c>
      <c r="B583" s="1851" t="s">
        <v>16</v>
      </c>
      <c r="C583" s="1851" t="s">
        <v>2696</v>
      </c>
      <c r="D583" s="1851" t="s">
        <v>2697</v>
      </c>
      <c r="E583" s="1851" t="s">
        <v>2698</v>
      </c>
      <c r="F583" s="1851" t="s">
        <v>2421</v>
      </c>
      <c r="G583" s="1851" t="s">
        <v>2699</v>
      </c>
      <c r="H583" s="1851" t="s">
        <v>22</v>
      </c>
      <c r="I583" s="1851" t="s">
        <v>852</v>
      </c>
    </row>
    <row customHeight="1" ht="11.25">
      <c r="A584" s="1851" t="s">
        <v>2245</v>
      </c>
      <c r="B584" s="1851" t="s">
        <v>16</v>
      </c>
      <c r="C584" s="1851" t="s">
        <v>4017</v>
      </c>
      <c r="D584" s="1851" t="s">
        <v>4018</v>
      </c>
      <c r="E584" s="1851" t="s">
        <v>4019</v>
      </c>
      <c r="F584" s="1851" t="s">
        <v>2492</v>
      </c>
      <c r="G584" s="1851" t="s">
        <v>4020</v>
      </c>
      <c r="H584" s="1851" t="s">
        <v>22</v>
      </c>
      <c r="I584" s="1851" t="s">
        <v>852</v>
      </c>
    </row>
    <row customHeight="1" ht="11.25">
      <c r="A585" s="1851" t="s">
        <v>2245</v>
      </c>
      <c r="B585" s="1851" t="s">
        <v>16</v>
      </c>
      <c r="C585" s="1851" t="s">
        <v>2700</v>
      </c>
      <c r="D585" s="1851" t="s">
        <v>2701</v>
      </c>
      <c r="E585" s="1851" t="s">
        <v>2702</v>
      </c>
      <c r="F585" s="1851" t="s">
        <v>2371</v>
      </c>
      <c r="G585" s="1851" t="s">
        <v>22</v>
      </c>
      <c r="H585" s="1851" t="s">
        <v>22</v>
      </c>
      <c r="I585" s="1851" t="s">
        <v>852</v>
      </c>
    </row>
    <row customHeight="1" ht="11.25">
      <c r="A586" s="1851" t="s">
        <v>2245</v>
      </c>
      <c r="B586" s="1851" t="s">
        <v>16</v>
      </c>
      <c r="C586" s="1851" t="s">
        <v>4021</v>
      </c>
      <c r="D586" s="1851" t="s">
        <v>4022</v>
      </c>
      <c r="E586" s="1851" t="s">
        <v>4023</v>
      </c>
      <c r="F586" s="1851" t="s">
        <v>2536</v>
      </c>
      <c r="G586" s="1851" t="s">
        <v>22</v>
      </c>
      <c r="H586" s="1851" t="s">
        <v>22</v>
      </c>
      <c r="I586" s="1851" t="s">
        <v>852</v>
      </c>
    </row>
    <row customHeight="1" ht="11.25">
      <c r="A587" s="1851" t="s">
        <v>2245</v>
      </c>
      <c r="B587" s="1851" t="s">
        <v>16</v>
      </c>
      <c r="C587" s="1851" t="s">
        <v>4024</v>
      </c>
      <c r="D587" s="1851" t="s">
        <v>4025</v>
      </c>
      <c r="E587" s="1851" t="s">
        <v>4026</v>
      </c>
      <c r="F587" s="1851" t="s">
        <v>2536</v>
      </c>
      <c r="G587" s="1851" t="s">
        <v>4027</v>
      </c>
      <c r="H587" s="1851" t="s">
        <v>22</v>
      </c>
      <c r="I587" s="1851" t="s">
        <v>852</v>
      </c>
    </row>
    <row customHeight="1" ht="11.25">
      <c r="A588" s="1851" t="s">
        <v>2245</v>
      </c>
      <c r="B588" s="1851" t="s">
        <v>16</v>
      </c>
      <c r="C588" s="1851" t="s">
        <v>4028</v>
      </c>
      <c r="D588" s="1851" t="s">
        <v>4029</v>
      </c>
      <c r="E588" s="1851" t="s">
        <v>4030</v>
      </c>
      <c r="F588" s="1851" t="s">
        <v>2266</v>
      </c>
      <c r="G588" s="1851" t="s">
        <v>4031</v>
      </c>
      <c r="H588" s="1851" t="s">
        <v>22</v>
      </c>
      <c r="I588" s="1851" t="s">
        <v>852</v>
      </c>
    </row>
    <row customHeight="1" ht="11.25">
      <c r="A589" s="1851" t="s">
        <v>2245</v>
      </c>
      <c r="B589" s="1851" t="s">
        <v>16</v>
      </c>
      <c r="C589" s="1851" t="s">
        <v>4032</v>
      </c>
      <c r="D589" s="1851" t="s">
        <v>4033</v>
      </c>
      <c r="E589" s="1851" t="s">
        <v>4034</v>
      </c>
      <c r="F589" s="1851" t="s">
        <v>2366</v>
      </c>
      <c r="G589" s="1851" t="s">
        <v>4035</v>
      </c>
      <c r="H589" s="1851" t="s">
        <v>22</v>
      </c>
      <c r="I589" s="1851" t="s">
        <v>852</v>
      </c>
    </row>
    <row customHeight="1" ht="11.25">
      <c r="A590" s="1851" t="s">
        <v>2245</v>
      </c>
      <c r="B590" s="1851" t="s">
        <v>16</v>
      </c>
      <c r="C590" s="1851" t="s">
        <v>4036</v>
      </c>
      <c r="D590" s="1851" t="s">
        <v>4037</v>
      </c>
      <c r="E590" s="1851" t="s">
        <v>4038</v>
      </c>
      <c r="F590" s="1851" t="s">
        <v>2492</v>
      </c>
      <c r="G590" s="1851" t="s">
        <v>22</v>
      </c>
      <c r="H590" s="1851" t="s">
        <v>22</v>
      </c>
      <c r="I590" s="1851" t="s">
        <v>852</v>
      </c>
    </row>
    <row customHeight="1" ht="11.25">
      <c r="A591" s="1851" t="s">
        <v>2245</v>
      </c>
      <c r="B591" s="1851" t="s">
        <v>16</v>
      </c>
      <c r="C591" s="1851" t="s">
        <v>2709</v>
      </c>
      <c r="D591" s="1851" t="s">
        <v>2710</v>
      </c>
      <c r="E591" s="1851" t="s">
        <v>2711</v>
      </c>
      <c r="F591" s="1851" t="s">
        <v>2271</v>
      </c>
      <c r="G591" s="1851" t="s">
        <v>2712</v>
      </c>
      <c r="H591" s="1851" t="s">
        <v>22</v>
      </c>
      <c r="I591" s="1851" t="s">
        <v>852</v>
      </c>
    </row>
    <row customHeight="1" ht="11.25">
      <c r="A592" s="1851" t="s">
        <v>2245</v>
      </c>
      <c r="B592" s="1851" t="s">
        <v>16</v>
      </c>
      <c r="C592" s="1851" t="s">
        <v>4039</v>
      </c>
      <c r="D592" s="1851" t="s">
        <v>4040</v>
      </c>
      <c r="E592" s="1851" t="s">
        <v>4041</v>
      </c>
      <c r="F592" s="1851" t="s">
        <v>2492</v>
      </c>
      <c r="G592" s="1851" t="s">
        <v>4042</v>
      </c>
      <c r="H592" s="1851" t="s">
        <v>22</v>
      </c>
      <c r="I592" s="1851" t="s">
        <v>852</v>
      </c>
    </row>
    <row customHeight="1" ht="11.25">
      <c r="A593" s="1851" t="s">
        <v>2245</v>
      </c>
      <c r="B593" s="1851" t="s">
        <v>16</v>
      </c>
      <c r="C593" s="1851" t="s">
        <v>4043</v>
      </c>
      <c r="D593" s="1851" t="s">
        <v>4044</v>
      </c>
      <c r="E593" s="1851" t="s">
        <v>4045</v>
      </c>
      <c r="F593" s="1851" t="s">
        <v>2262</v>
      </c>
      <c r="G593" s="1851" t="s">
        <v>2488</v>
      </c>
      <c r="H593" s="1851" t="s">
        <v>22</v>
      </c>
      <c r="I593" s="1851" t="s">
        <v>852</v>
      </c>
    </row>
    <row customHeight="1" ht="11.25">
      <c r="A594" s="1851" t="s">
        <v>2245</v>
      </c>
      <c r="B594" s="1851" t="s">
        <v>16</v>
      </c>
      <c r="C594" s="1851" t="s">
        <v>2721</v>
      </c>
      <c r="D594" s="1851" t="s">
        <v>2722</v>
      </c>
      <c r="E594" s="1851" t="s">
        <v>2723</v>
      </c>
      <c r="F594" s="1851" t="s">
        <v>2253</v>
      </c>
      <c r="G594" s="1851" t="s">
        <v>2724</v>
      </c>
      <c r="H594" s="1851" t="s">
        <v>22</v>
      </c>
      <c r="I594" s="1851" t="s">
        <v>852</v>
      </c>
    </row>
    <row customHeight="1" ht="11.25">
      <c r="A595" s="1851" t="s">
        <v>2245</v>
      </c>
      <c r="B595" s="1851" t="s">
        <v>16</v>
      </c>
      <c r="C595" s="1851" t="s">
        <v>4046</v>
      </c>
      <c r="D595" s="1851" t="s">
        <v>4047</v>
      </c>
      <c r="E595" s="1851" t="s">
        <v>4048</v>
      </c>
      <c r="F595" s="1851" t="s">
        <v>2426</v>
      </c>
      <c r="G595" s="1851" t="s">
        <v>22</v>
      </c>
      <c r="H595" s="1851" t="s">
        <v>22</v>
      </c>
      <c r="I595" s="1851" t="s">
        <v>852</v>
      </c>
    </row>
    <row customHeight="1" ht="11.25">
      <c r="A596" s="1851" t="s">
        <v>2245</v>
      </c>
      <c r="B596" s="1851" t="s">
        <v>16</v>
      </c>
      <c r="C596" s="1851" t="s">
        <v>4049</v>
      </c>
      <c r="D596" s="1851" t="s">
        <v>4050</v>
      </c>
      <c r="E596" s="1851" t="s">
        <v>4051</v>
      </c>
      <c r="F596" s="1851" t="s">
        <v>2262</v>
      </c>
      <c r="G596" s="1851" t="s">
        <v>2488</v>
      </c>
      <c r="H596" s="1851" t="s">
        <v>22</v>
      </c>
      <c r="I596" s="1851" t="s">
        <v>852</v>
      </c>
    </row>
    <row customHeight="1" ht="11.25">
      <c r="A597" s="1851" t="s">
        <v>2245</v>
      </c>
      <c r="B597" s="1851" t="s">
        <v>16</v>
      </c>
      <c r="C597" s="1851" t="s">
        <v>4052</v>
      </c>
      <c r="D597" s="1851" t="s">
        <v>4053</v>
      </c>
      <c r="E597" s="1851" t="s">
        <v>2248</v>
      </c>
      <c r="F597" s="1851" t="s">
        <v>4054</v>
      </c>
      <c r="G597" s="1851" t="s">
        <v>22</v>
      </c>
      <c r="H597" s="1851" t="s">
        <v>22</v>
      </c>
      <c r="I597" s="1851" t="s">
        <v>852</v>
      </c>
    </row>
    <row customHeight="1" ht="11.25">
      <c r="A598" s="1851" t="s">
        <v>2245</v>
      </c>
      <c r="B598" s="1851" t="s">
        <v>16</v>
      </c>
      <c r="C598" s="1851" t="s">
        <v>4055</v>
      </c>
      <c r="D598" s="1851" t="s">
        <v>4056</v>
      </c>
      <c r="E598" s="1851" t="s">
        <v>2248</v>
      </c>
      <c r="F598" s="1851" t="s">
        <v>4057</v>
      </c>
      <c r="G598" s="1851" t="s">
        <v>4058</v>
      </c>
      <c r="H598" s="1851" t="s">
        <v>22</v>
      </c>
      <c r="I598" s="1851" t="s">
        <v>852</v>
      </c>
    </row>
    <row customHeight="1" ht="11.25">
      <c r="A599" s="1851" t="s">
        <v>2245</v>
      </c>
      <c r="B599" s="1851" t="s">
        <v>16</v>
      </c>
      <c r="C599" s="1851" t="s">
        <v>2738</v>
      </c>
      <c r="D599" s="1851" t="s">
        <v>2739</v>
      </c>
      <c r="E599" s="1851" t="s">
        <v>2740</v>
      </c>
      <c r="F599" s="1851" t="s">
        <v>2457</v>
      </c>
      <c r="G599" s="1851" t="s">
        <v>2592</v>
      </c>
      <c r="H599" s="1851" t="s">
        <v>22</v>
      </c>
      <c r="I599" s="1851" t="s">
        <v>852</v>
      </c>
    </row>
    <row customHeight="1" ht="11.25">
      <c r="A600" s="1851" t="s">
        <v>2245</v>
      </c>
      <c r="B600" s="1851" t="s">
        <v>16</v>
      </c>
      <c r="C600" s="1851" t="s">
        <v>2757</v>
      </c>
      <c r="D600" s="1851" t="s">
        <v>2758</v>
      </c>
      <c r="E600" s="1851" t="s">
        <v>2759</v>
      </c>
      <c r="F600" s="1851" t="s">
        <v>2309</v>
      </c>
      <c r="G600" s="1851" t="s">
        <v>2760</v>
      </c>
      <c r="H600" s="1851" t="s">
        <v>22</v>
      </c>
      <c r="I600" s="1851" t="s">
        <v>852</v>
      </c>
    </row>
    <row customHeight="1" ht="11.25">
      <c r="A601" s="1851" t="s">
        <v>2245</v>
      </c>
      <c r="B601" s="1851" t="s">
        <v>16</v>
      </c>
      <c r="C601" s="1851" t="s">
        <v>2765</v>
      </c>
      <c r="D601" s="1851" t="s">
        <v>2766</v>
      </c>
      <c r="E601" s="1851" t="s">
        <v>2767</v>
      </c>
      <c r="F601" s="1851" t="s">
        <v>2366</v>
      </c>
      <c r="G601" s="1851" t="s">
        <v>2768</v>
      </c>
      <c r="H601" s="1851" t="s">
        <v>22</v>
      </c>
      <c r="I601" s="1851" t="s">
        <v>852</v>
      </c>
    </row>
    <row customHeight="1" ht="11.25">
      <c r="A602" s="1851" t="s">
        <v>2245</v>
      </c>
      <c r="B602" s="1851" t="s">
        <v>16</v>
      </c>
      <c r="C602" s="1851" t="s">
        <v>4059</v>
      </c>
      <c r="D602" s="1851" t="s">
        <v>4060</v>
      </c>
      <c r="E602" s="1851" t="s">
        <v>4061</v>
      </c>
      <c r="F602" s="1851" t="s">
        <v>2531</v>
      </c>
      <c r="G602" s="1851" t="s">
        <v>22</v>
      </c>
      <c r="H602" s="1851" t="s">
        <v>22</v>
      </c>
      <c r="I602" s="1851" t="s">
        <v>852</v>
      </c>
    </row>
    <row customHeight="1" ht="11.25">
      <c r="A603" s="1851" t="s">
        <v>2245</v>
      </c>
      <c r="B603" s="1851" t="s">
        <v>16</v>
      </c>
      <c r="C603" s="1851" t="s">
        <v>2773</v>
      </c>
      <c r="D603" s="1851" t="s">
        <v>2774</v>
      </c>
      <c r="E603" s="1851" t="s">
        <v>2775</v>
      </c>
      <c r="F603" s="1851" t="s">
        <v>2350</v>
      </c>
      <c r="G603" s="1851" t="s">
        <v>22</v>
      </c>
      <c r="H603" s="1851" t="s">
        <v>22</v>
      </c>
      <c r="I603" s="1851" t="s">
        <v>852</v>
      </c>
    </row>
    <row customHeight="1" ht="11.25">
      <c r="A604" s="1851" t="s">
        <v>2245</v>
      </c>
      <c r="B604" s="1851" t="s">
        <v>16</v>
      </c>
      <c r="C604" s="1851" t="s">
        <v>2776</v>
      </c>
      <c r="D604" s="1851" t="s">
        <v>2777</v>
      </c>
      <c r="E604" s="1851" t="s">
        <v>2778</v>
      </c>
      <c r="F604" s="1851" t="s">
        <v>2779</v>
      </c>
      <c r="G604" s="1851" t="s">
        <v>2780</v>
      </c>
      <c r="H604" s="1851" t="s">
        <v>22</v>
      </c>
      <c r="I604" s="1851" t="s">
        <v>852</v>
      </c>
    </row>
    <row customHeight="1" ht="11.25">
      <c r="A605" s="1851" t="s">
        <v>2245</v>
      </c>
      <c r="B605" s="1851" t="s">
        <v>16</v>
      </c>
      <c r="C605" s="1851" t="s">
        <v>4062</v>
      </c>
      <c r="D605" s="1851" t="s">
        <v>4063</v>
      </c>
      <c r="E605" s="1851" t="s">
        <v>4064</v>
      </c>
      <c r="F605" s="1851" t="s">
        <v>2371</v>
      </c>
      <c r="G605" s="1851" t="s">
        <v>4065</v>
      </c>
      <c r="H605" s="1851" t="s">
        <v>22</v>
      </c>
      <c r="I605" s="1851" t="s">
        <v>852</v>
      </c>
    </row>
    <row customHeight="1" ht="11.25">
      <c r="A606" s="1851" t="s">
        <v>2245</v>
      </c>
      <c r="B606" s="1851" t="s">
        <v>16</v>
      </c>
      <c r="C606" s="1851" t="s">
        <v>4066</v>
      </c>
      <c r="D606" s="1851" t="s">
        <v>4067</v>
      </c>
      <c r="E606" s="1851" t="s">
        <v>4068</v>
      </c>
      <c r="F606" s="1851" t="s">
        <v>2389</v>
      </c>
      <c r="G606" s="1851" t="s">
        <v>22</v>
      </c>
      <c r="H606" s="1851" t="s">
        <v>22</v>
      </c>
      <c r="I606" s="1851" t="s">
        <v>852</v>
      </c>
    </row>
    <row customHeight="1" ht="11.25">
      <c r="A607" s="1851" t="s">
        <v>2245</v>
      </c>
      <c r="B607" s="1851" t="s">
        <v>16</v>
      </c>
      <c r="C607" s="1851" t="s">
        <v>2797</v>
      </c>
      <c r="D607" s="1851" t="s">
        <v>2798</v>
      </c>
      <c r="E607" s="1851" t="s">
        <v>2799</v>
      </c>
      <c r="F607" s="1851" t="s">
        <v>2536</v>
      </c>
      <c r="G607" s="1851" t="s">
        <v>2488</v>
      </c>
      <c r="H607" s="1851" t="s">
        <v>22</v>
      </c>
      <c r="I607" s="1851" t="s">
        <v>852</v>
      </c>
    </row>
    <row customHeight="1" ht="11.25">
      <c r="A608" s="1851" t="s">
        <v>2245</v>
      </c>
      <c r="B608" s="1851" t="s">
        <v>16</v>
      </c>
      <c r="C608" s="1851" t="s">
        <v>2804</v>
      </c>
      <c r="D608" s="1851" t="s">
        <v>2805</v>
      </c>
      <c r="E608" s="1851" t="s">
        <v>2806</v>
      </c>
      <c r="F608" s="1851" t="s">
        <v>2421</v>
      </c>
      <c r="G608" s="1851" t="s">
        <v>22</v>
      </c>
      <c r="H608" s="1851" t="s">
        <v>22</v>
      </c>
      <c r="I608" s="1851" t="s">
        <v>852</v>
      </c>
    </row>
    <row customHeight="1" ht="11.25">
      <c r="A609" s="1851" t="s">
        <v>2245</v>
      </c>
      <c r="B609" s="1851" t="s">
        <v>16</v>
      </c>
      <c r="C609" s="1851" t="s">
        <v>4069</v>
      </c>
      <c r="D609" s="1851" t="s">
        <v>4070</v>
      </c>
      <c r="E609" s="1851" t="s">
        <v>4071</v>
      </c>
      <c r="F609" s="1851" t="s">
        <v>2531</v>
      </c>
      <c r="G609" s="1851" t="s">
        <v>4072</v>
      </c>
      <c r="H609" s="1851" t="s">
        <v>22</v>
      </c>
      <c r="I609" s="1851" t="s">
        <v>852</v>
      </c>
    </row>
    <row customHeight="1" ht="11.25">
      <c r="A610" s="1851" t="s">
        <v>2245</v>
      </c>
      <c r="B610" s="1851" t="s">
        <v>16</v>
      </c>
      <c r="C610" s="1851" t="s">
        <v>2811</v>
      </c>
      <c r="D610" s="1851" t="s">
        <v>2812</v>
      </c>
      <c r="E610" s="1851" t="s">
        <v>2813</v>
      </c>
      <c r="F610" s="1851" t="s">
        <v>2389</v>
      </c>
      <c r="G610" s="1851" t="s">
        <v>2488</v>
      </c>
      <c r="H610" s="1851" t="s">
        <v>22</v>
      </c>
      <c r="I610" s="1851" t="s">
        <v>852</v>
      </c>
    </row>
    <row customHeight="1" ht="11.25">
      <c r="A611" s="1851" t="s">
        <v>2245</v>
      </c>
      <c r="B611" s="1851" t="s">
        <v>16</v>
      </c>
      <c r="C611" s="1851" t="s">
        <v>4073</v>
      </c>
      <c r="D611" s="1851" t="s">
        <v>4074</v>
      </c>
      <c r="E611" s="1851" t="s">
        <v>4075</v>
      </c>
      <c r="F611" s="1851" t="s">
        <v>2371</v>
      </c>
      <c r="G611" s="1851" t="s">
        <v>4076</v>
      </c>
      <c r="H611" s="1851" t="s">
        <v>22</v>
      </c>
      <c r="I611" s="1851" t="s">
        <v>852</v>
      </c>
    </row>
    <row customHeight="1" ht="11.25">
      <c r="A612" s="1851" t="s">
        <v>2245</v>
      </c>
      <c r="B612" s="1851" t="s">
        <v>16</v>
      </c>
      <c r="C612" s="1851" t="s">
        <v>4077</v>
      </c>
      <c r="D612" s="1851" t="s">
        <v>4078</v>
      </c>
      <c r="E612" s="1851" t="s">
        <v>4079</v>
      </c>
      <c r="F612" s="1851" t="s">
        <v>2371</v>
      </c>
      <c r="G612" s="1851" t="s">
        <v>4080</v>
      </c>
      <c r="H612" s="1851" t="s">
        <v>22</v>
      </c>
      <c r="I612" s="1851" t="s">
        <v>852</v>
      </c>
    </row>
    <row customHeight="1" ht="11.25">
      <c r="A613" s="1851" t="s">
        <v>2245</v>
      </c>
      <c r="B613" s="1851" t="s">
        <v>16</v>
      </c>
      <c r="C613" s="1851" t="s">
        <v>2818</v>
      </c>
      <c r="D613" s="1851" t="s">
        <v>2819</v>
      </c>
      <c r="E613" s="1851" t="s">
        <v>2820</v>
      </c>
      <c r="F613" s="1851" t="s">
        <v>2492</v>
      </c>
      <c r="G613" s="1851" t="s">
        <v>2821</v>
      </c>
      <c r="H613" s="1851" t="s">
        <v>22</v>
      </c>
      <c r="I613" s="1851" t="s">
        <v>852</v>
      </c>
    </row>
    <row customHeight="1" ht="11.25">
      <c r="A614" s="1851" t="s">
        <v>2245</v>
      </c>
      <c r="B614" s="1851" t="s">
        <v>16</v>
      </c>
      <c r="C614" s="1851" t="s">
        <v>4081</v>
      </c>
      <c r="D614" s="1851" t="s">
        <v>4082</v>
      </c>
      <c r="E614" s="1851" t="s">
        <v>4083</v>
      </c>
      <c r="F614" s="1851" t="s">
        <v>2492</v>
      </c>
      <c r="G614" s="1851" t="s">
        <v>4084</v>
      </c>
      <c r="H614" s="1851" t="s">
        <v>22</v>
      </c>
      <c r="I614" s="1851" t="s">
        <v>852</v>
      </c>
    </row>
    <row customHeight="1" ht="11.25">
      <c r="A615" s="1851" t="s">
        <v>2245</v>
      </c>
      <c r="B615" s="1851" t="s">
        <v>16</v>
      </c>
      <c r="C615" s="1851" t="s">
        <v>4085</v>
      </c>
      <c r="D615" s="1851" t="s">
        <v>4086</v>
      </c>
      <c r="E615" s="1851" t="s">
        <v>4087</v>
      </c>
      <c r="F615" s="1851" t="s">
        <v>2355</v>
      </c>
      <c r="G615" s="1851" t="s">
        <v>4088</v>
      </c>
      <c r="H615" s="1851" t="s">
        <v>22</v>
      </c>
      <c r="I615" s="1851" t="s">
        <v>852</v>
      </c>
    </row>
    <row customHeight="1" ht="11.25">
      <c r="A616" s="1851" t="s">
        <v>2245</v>
      </c>
      <c r="B616" s="1851" t="s">
        <v>16</v>
      </c>
      <c r="C616" s="1851" t="s">
        <v>4089</v>
      </c>
      <c r="D616" s="1851" t="s">
        <v>4090</v>
      </c>
      <c r="E616" s="1851" t="s">
        <v>4091</v>
      </c>
      <c r="F616" s="1851" t="s">
        <v>2896</v>
      </c>
      <c r="G616" s="1851" t="s">
        <v>2592</v>
      </c>
      <c r="H616" s="1851" t="s">
        <v>22</v>
      </c>
      <c r="I616" s="1851" t="s">
        <v>852</v>
      </c>
    </row>
    <row customHeight="1" ht="11.25">
      <c r="A617" s="1851" t="s">
        <v>2245</v>
      </c>
      <c r="B617" s="1851" t="s">
        <v>16</v>
      </c>
      <c r="C617" s="1851" t="s">
        <v>2826</v>
      </c>
      <c r="D617" s="1851" t="s">
        <v>2827</v>
      </c>
      <c r="E617" s="1851" t="s">
        <v>2828</v>
      </c>
      <c r="F617" s="1851" t="s">
        <v>2355</v>
      </c>
      <c r="G617" s="1851" t="s">
        <v>22</v>
      </c>
      <c r="H617" s="1851" t="s">
        <v>22</v>
      </c>
      <c r="I617" s="1851" t="s">
        <v>852</v>
      </c>
    </row>
    <row customHeight="1" ht="11.25">
      <c r="A618" s="1851" t="s">
        <v>2245</v>
      </c>
      <c r="B618" s="1851" t="s">
        <v>16</v>
      </c>
      <c r="C618" s="1851" t="s">
        <v>2835</v>
      </c>
      <c r="D618" s="1851" t="s">
        <v>2836</v>
      </c>
      <c r="E618" s="1851" t="s">
        <v>2837</v>
      </c>
      <c r="F618" s="1851" t="s">
        <v>2253</v>
      </c>
      <c r="G618" s="1851" t="s">
        <v>2838</v>
      </c>
      <c r="H618" s="1851" t="s">
        <v>22</v>
      </c>
      <c r="I618" s="1851" t="s">
        <v>852</v>
      </c>
    </row>
    <row customHeight="1" ht="11.25">
      <c r="A619" s="1851" t="s">
        <v>2245</v>
      </c>
      <c r="B619" s="1851" t="s">
        <v>16</v>
      </c>
      <c r="C619" s="1851" t="s">
        <v>4092</v>
      </c>
      <c r="D619" s="1851" t="s">
        <v>4093</v>
      </c>
      <c r="E619" s="1851" t="s">
        <v>4094</v>
      </c>
      <c r="F619" s="1851" t="s">
        <v>2279</v>
      </c>
      <c r="G619" s="1851" t="s">
        <v>4095</v>
      </c>
      <c r="H619" s="1851" t="s">
        <v>22</v>
      </c>
      <c r="I619" s="1851" t="s">
        <v>852</v>
      </c>
    </row>
    <row customHeight="1" ht="11.25">
      <c r="A620" s="1851" t="s">
        <v>2245</v>
      </c>
      <c r="B620" s="1851" t="s">
        <v>16</v>
      </c>
      <c r="C620" s="1851" t="s">
        <v>4096</v>
      </c>
      <c r="D620" s="1851" t="s">
        <v>4097</v>
      </c>
      <c r="E620" s="1851" t="s">
        <v>4098</v>
      </c>
      <c r="F620" s="1851" t="s">
        <v>2262</v>
      </c>
      <c r="G620" s="1851" t="s">
        <v>4099</v>
      </c>
      <c r="H620" s="1851" t="s">
        <v>22</v>
      </c>
      <c r="I620" s="1851" t="s">
        <v>852</v>
      </c>
    </row>
    <row customHeight="1" ht="11.25">
      <c r="A621" s="1851" t="s">
        <v>2245</v>
      </c>
      <c r="B621" s="1851" t="s">
        <v>16</v>
      </c>
      <c r="C621" s="1851" t="s">
        <v>4100</v>
      </c>
      <c r="D621" s="1851" t="s">
        <v>4101</v>
      </c>
      <c r="E621" s="1851" t="s">
        <v>4102</v>
      </c>
      <c r="F621" s="1851" t="s">
        <v>2359</v>
      </c>
      <c r="G621" s="1851" t="s">
        <v>4103</v>
      </c>
      <c r="H621" s="1851" t="s">
        <v>22</v>
      </c>
      <c r="I621" s="1851" t="s">
        <v>852</v>
      </c>
    </row>
    <row customHeight="1" ht="11.25">
      <c r="A622" s="1851" t="s">
        <v>2245</v>
      </c>
      <c r="B622" s="1851" t="s">
        <v>16</v>
      </c>
      <c r="C622" s="1851" t="s">
        <v>4104</v>
      </c>
      <c r="D622" s="1851" t="s">
        <v>4105</v>
      </c>
      <c r="E622" s="1851" t="s">
        <v>4106</v>
      </c>
      <c r="F622" s="1851" t="s">
        <v>2389</v>
      </c>
      <c r="G622" s="1851" t="s">
        <v>4107</v>
      </c>
      <c r="H622" s="1851" t="s">
        <v>22</v>
      </c>
      <c r="I622" s="1851" t="s">
        <v>852</v>
      </c>
    </row>
    <row customHeight="1" ht="11.25">
      <c r="A623" s="1851" t="s">
        <v>2245</v>
      </c>
      <c r="B623" s="1851" t="s">
        <v>16</v>
      </c>
      <c r="C623" s="1851" t="s">
        <v>4108</v>
      </c>
      <c r="D623" s="1851" t="s">
        <v>4109</v>
      </c>
      <c r="E623" s="1851" t="s">
        <v>4110</v>
      </c>
      <c r="F623" s="1851" t="s">
        <v>2389</v>
      </c>
      <c r="G623" s="1851" t="s">
        <v>4111</v>
      </c>
      <c r="H623" s="1851" t="s">
        <v>22</v>
      </c>
      <c r="I623" s="1851" t="s">
        <v>852</v>
      </c>
    </row>
    <row customHeight="1" ht="11.25">
      <c r="A624" s="1851" t="s">
        <v>2245</v>
      </c>
      <c r="B624" s="1851" t="s">
        <v>16</v>
      </c>
      <c r="C624" s="1851" t="s">
        <v>4112</v>
      </c>
      <c r="D624" s="1851" t="s">
        <v>4113</v>
      </c>
      <c r="E624" s="1851" t="s">
        <v>4114</v>
      </c>
      <c r="F624" s="1851" t="s">
        <v>2366</v>
      </c>
      <c r="G624" s="1851" t="s">
        <v>4115</v>
      </c>
      <c r="H624" s="1851" t="s">
        <v>22</v>
      </c>
      <c r="I624" s="1851" t="s">
        <v>852</v>
      </c>
    </row>
    <row customHeight="1" ht="11.25">
      <c r="A625" s="1851" t="s">
        <v>2245</v>
      </c>
      <c r="B625" s="1851" t="s">
        <v>16</v>
      </c>
      <c r="C625" s="1851" t="s">
        <v>2866</v>
      </c>
      <c r="D625" s="1851" t="s">
        <v>2867</v>
      </c>
      <c r="E625" s="1851" t="s">
        <v>2868</v>
      </c>
      <c r="F625" s="1851" t="s">
        <v>2531</v>
      </c>
      <c r="G625" s="1851" t="s">
        <v>2850</v>
      </c>
      <c r="H625" s="1851" t="s">
        <v>22</v>
      </c>
      <c r="I625" s="1851" t="s">
        <v>852</v>
      </c>
    </row>
    <row customHeight="1" ht="11.25">
      <c r="A626" s="1851" t="s">
        <v>2245</v>
      </c>
      <c r="B626" s="1851" t="s">
        <v>16</v>
      </c>
      <c r="C626" s="1851" t="s">
        <v>2869</v>
      </c>
      <c r="D626" s="1851" t="s">
        <v>2870</v>
      </c>
      <c r="E626" s="1851" t="s">
        <v>2871</v>
      </c>
      <c r="F626" s="1851" t="s">
        <v>2536</v>
      </c>
      <c r="G626" s="1851" t="s">
        <v>2872</v>
      </c>
      <c r="H626" s="1851" t="s">
        <v>22</v>
      </c>
      <c r="I626" s="1851" t="s">
        <v>852</v>
      </c>
    </row>
    <row customHeight="1" ht="11.25">
      <c r="A627" s="1851" t="s">
        <v>2245</v>
      </c>
      <c r="B627" s="1851" t="s">
        <v>16</v>
      </c>
      <c r="C627" s="1851" t="s">
        <v>2873</v>
      </c>
      <c r="D627" s="1851" t="s">
        <v>2874</v>
      </c>
      <c r="E627" s="1851" t="s">
        <v>2875</v>
      </c>
      <c r="F627" s="1851" t="s">
        <v>2825</v>
      </c>
      <c r="G627" s="1851" t="s">
        <v>2876</v>
      </c>
      <c r="H627" s="1851" t="s">
        <v>22</v>
      </c>
      <c r="I627" s="1851" t="s">
        <v>852</v>
      </c>
    </row>
    <row customHeight="1" ht="11.25">
      <c r="A628" s="1851" t="s">
        <v>2245</v>
      </c>
      <c r="B628" s="1851" t="s">
        <v>16</v>
      </c>
      <c r="C628" s="1851" t="s">
        <v>2877</v>
      </c>
      <c r="D628" s="1851" t="s">
        <v>2878</v>
      </c>
      <c r="E628" s="1851" t="s">
        <v>2879</v>
      </c>
      <c r="F628" s="1851" t="s">
        <v>2426</v>
      </c>
      <c r="G628" s="1851" t="s">
        <v>2880</v>
      </c>
      <c r="H628" s="1851" t="s">
        <v>22</v>
      </c>
      <c r="I628" s="1851" t="s">
        <v>852</v>
      </c>
    </row>
    <row customHeight="1" ht="11.25">
      <c r="A629" s="1851" t="s">
        <v>2245</v>
      </c>
      <c r="B629" s="1851" t="s">
        <v>16</v>
      </c>
      <c r="C629" s="1851" t="s">
        <v>2885</v>
      </c>
      <c r="D629" s="1851" t="s">
        <v>2886</v>
      </c>
      <c r="E629" s="1851" t="s">
        <v>2887</v>
      </c>
      <c r="F629" s="1851" t="s">
        <v>2389</v>
      </c>
      <c r="G629" s="1851" t="s">
        <v>2888</v>
      </c>
      <c r="H629" s="1851" t="s">
        <v>22</v>
      </c>
      <c r="I629" s="1851" t="s">
        <v>852</v>
      </c>
    </row>
    <row customHeight="1" ht="11.25">
      <c r="A630" s="1851" t="s">
        <v>2245</v>
      </c>
      <c r="B630" s="1851" t="s">
        <v>16</v>
      </c>
      <c r="C630" s="1851" t="s">
        <v>2889</v>
      </c>
      <c r="D630" s="1851" t="s">
        <v>2890</v>
      </c>
      <c r="E630" s="1851" t="s">
        <v>2891</v>
      </c>
      <c r="F630" s="1851" t="s">
        <v>2426</v>
      </c>
      <c r="G630" s="1851" t="s">
        <v>2892</v>
      </c>
      <c r="H630" s="1851" t="s">
        <v>22</v>
      </c>
      <c r="I630" s="1851" t="s">
        <v>852</v>
      </c>
    </row>
    <row customHeight="1" ht="11.25">
      <c r="A631" s="1851" t="s">
        <v>2245</v>
      </c>
      <c r="B631" s="1851" t="s">
        <v>16</v>
      </c>
      <c r="C631" s="1851" t="s">
        <v>2893</v>
      </c>
      <c r="D631" s="1851" t="s">
        <v>2894</v>
      </c>
      <c r="E631" s="1851" t="s">
        <v>2895</v>
      </c>
      <c r="F631" s="1851" t="s">
        <v>2896</v>
      </c>
      <c r="G631" s="1851" t="s">
        <v>2897</v>
      </c>
      <c r="H631" s="1851" t="s">
        <v>22</v>
      </c>
      <c r="I631" s="1851" t="s">
        <v>852</v>
      </c>
    </row>
    <row customHeight="1" ht="11.25">
      <c r="A632" s="1851" t="s">
        <v>2245</v>
      </c>
      <c r="B632" s="1851" t="s">
        <v>16</v>
      </c>
      <c r="C632" s="1851" t="s">
        <v>4116</v>
      </c>
      <c r="D632" s="1851" t="s">
        <v>4117</v>
      </c>
      <c r="E632" s="1851" t="s">
        <v>4118</v>
      </c>
      <c r="F632" s="1851" t="s">
        <v>3935</v>
      </c>
      <c r="G632" s="1851" t="s">
        <v>4119</v>
      </c>
      <c r="H632" s="1851" t="s">
        <v>22</v>
      </c>
      <c r="I632" s="1851" t="s">
        <v>852</v>
      </c>
    </row>
    <row customHeight="1" ht="11.25">
      <c r="A633" s="1851" t="s">
        <v>2245</v>
      </c>
      <c r="B633" s="1851" t="s">
        <v>16</v>
      </c>
      <c r="C633" s="1851" t="s">
        <v>4120</v>
      </c>
      <c r="D633" s="1851" t="s">
        <v>2899</v>
      </c>
      <c r="E633" s="1851" t="s">
        <v>4121</v>
      </c>
      <c r="F633" s="1851" t="s">
        <v>2825</v>
      </c>
      <c r="G633" s="1851" t="s">
        <v>2488</v>
      </c>
      <c r="H633" s="1851" t="s">
        <v>22</v>
      </c>
      <c r="I633" s="1851" t="s">
        <v>852</v>
      </c>
    </row>
    <row customHeight="1" ht="11.25">
      <c r="A634" s="1851" t="s">
        <v>2245</v>
      </c>
      <c r="B634" s="1851" t="s">
        <v>16</v>
      </c>
      <c r="C634" s="1851" t="s">
        <v>2898</v>
      </c>
      <c r="D634" s="1851" t="s">
        <v>2899</v>
      </c>
      <c r="E634" s="1851" t="s">
        <v>2900</v>
      </c>
      <c r="F634" s="1851" t="s">
        <v>2452</v>
      </c>
      <c r="G634" s="1851" t="s">
        <v>2901</v>
      </c>
      <c r="H634" s="1851" t="s">
        <v>22</v>
      </c>
      <c r="I634" s="1851" t="s">
        <v>852</v>
      </c>
    </row>
    <row customHeight="1" ht="11.25">
      <c r="A635" s="1851" t="s">
        <v>2245</v>
      </c>
      <c r="B635" s="1851" t="s">
        <v>16</v>
      </c>
      <c r="C635" s="1851" t="s">
        <v>2906</v>
      </c>
      <c r="D635" s="1851" t="s">
        <v>2907</v>
      </c>
      <c r="E635" s="1851" t="s">
        <v>2908</v>
      </c>
      <c r="F635" s="1851" t="s">
        <v>2389</v>
      </c>
      <c r="G635" s="1851" t="s">
        <v>2592</v>
      </c>
      <c r="H635" s="1851" t="s">
        <v>22</v>
      </c>
      <c r="I635" s="1851" t="s">
        <v>852</v>
      </c>
    </row>
    <row customHeight="1" ht="11.25">
      <c r="A636" s="1851" t="s">
        <v>2245</v>
      </c>
      <c r="B636" s="1851" t="s">
        <v>16</v>
      </c>
      <c r="C636" s="1851" t="s">
        <v>4122</v>
      </c>
      <c r="D636" s="1851" t="s">
        <v>4123</v>
      </c>
      <c r="E636" s="1851" t="s">
        <v>4124</v>
      </c>
      <c r="F636" s="1851" t="s">
        <v>2279</v>
      </c>
      <c r="G636" s="1851" t="s">
        <v>4125</v>
      </c>
      <c r="H636" s="1851" t="s">
        <v>22</v>
      </c>
      <c r="I636" s="1851" t="s">
        <v>852</v>
      </c>
    </row>
    <row customHeight="1" ht="11.25">
      <c r="A637" s="1851" t="s">
        <v>2245</v>
      </c>
      <c r="B637" s="1851" t="s">
        <v>16</v>
      </c>
      <c r="C637" s="1851" t="s">
        <v>2912</v>
      </c>
      <c r="D637" s="1851" t="s">
        <v>2913</v>
      </c>
      <c r="E637" s="1851" t="s">
        <v>2914</v>
      </c>
      <c r="F637" s="1851" t="s">
        <v>2262</v>
      </c>
      <c r="G637" s="1851" t="s">
        <v>2915</v>
      </c>
      <c r="H637" s="1851" t="s">
        <v>22</v>
      </c>
      <c r="I637" s="1851" t="s">
        <v>852</v>
      </c>
    </row>
    <row customHeight="1" ht="11.25">
      <c r="A638" s="1851" t="s">
        <v>2245</v>
      </c>
      <c r="B638" s="1851" t="s">
        <v>16</v>
      </c>
      <c r="C638" s="1851" t="s">
        <v>4126</v>
      </c>
      <c r="D638" s="1851" t="s">
        <v>4127</v>
      </c>
      <c r="E638" s="1851" t="s">
        <v>4128</v>
      </c>
      <c r="F638" s="1851" t="s">
        <v>2262</v>
      </c>
      <c r="G638" s="1851" t="s">
        <v>4129</v>
      </c>
      <c r="H638" s="1851" t="s">
        <v>22</v>
      </c>
      <c r="I638" s="1851" t="s">
        <v>852</v>
      </c>
    </row>
    <row customHeight="1" ht="11.25">
      <c r="A639" s="1851" t="s">
        <v>2245</v>
      </c>
      <c r="B639" s="1851" t="s">
        <v>16</v>
      </c>
      <c r="C639" s="1851" t="s">
        <v>4130</v>
      </c>
      <c r="D639" s="1851" t="s">
        <v>4131</v>
      </c>
      <c r="E639" s="1851" t="s">
        <v>4132</v>
      </c>
      <c r="F639" s="1851" t="s">
        <v>2371</v>
      </c>
      <c r="G639" s="1851" t="s">
        <v>3165</v>
      </c>
      <c r="H639" s="1851" t="s">
        <v>22</v>
      </c>
      <c r="I639" s="1851" t="s">
        <v>852</v>
      </c>
    </row>
    <row customHeight="1" ht="11.25">
      <c r="A640" s="1851" t="s">
        <v>2245</v>
      </c>
      <c r="B640" s="1851" t="s">
        <v>16</v>
      </c>
      <c r="C640" s="1851" t="s">
        <v>4133</v>
      </c>
      <c r="D640" s="1851" t="s">
        <v>4134</v>
      </c>
      <c r="E640" s="1851" t="s">
        <v>4135</v>
      </c>
      <c r="F640" s="1851" t="s">
        <v>2531</v>
      </c>
      <c r="G640" s="1851" t="s">
        <v>4136</v>
      </c>
      <c r="H640" s="1851" t="s">
        <v>22</v>
      </c>
      <c r="I640" s="1851" t="s">
        <v>852</v>
      </c>
    </row>
    <row customHeight="1" ht="11.25">
      <c r="A641" s="1851" t="s">
        <v>2245</v>
      </c>
      <c r="B641" s="1851" t="s">
        <v>16</v>
      </c>
      <c r="C641" s="1851" t="s">
        <v>4137</v>
      </c>
      <c r="D641" s="1851" t="s">
        <v>4138</v>
      </c>
      <c r="E641" s="1851" t="s">
        <v>4139</v>
      </c>
      <c r="F641" s="1851" t="s">
        <v>2637</v>
      </c>
      <c r="G641" s="1851" t="s">
        <v>4140</v>
      </c>
      <c r="H641" s="1851" t="s">
        <v>22</v>
      </c>
      <c r="I641" s="1851" t="s">
        <v>852</v>
      </c>
    </row>
    <row customHeight="1" ht="11.25">
      <c r="A642" s="1851" t="s">
        <v>2245</v>
      </c>
      <c r="B642" s="1851" t="s">
        <v>16</v>
      </c>
      <c r="C642" s="1851" t="s">
        <v>4141</v>
      </c>
      <c r="D642" s="1851" t="s">
        <v>4142</v>
      </c>
      <c r="E642" s="1851" t="s">
        <v>4143</v>
      </c>
      <c r="F642" s="1851" t="s">
        <v>2426</v>
      </c>
      <c r="G642" s="1851" t="s">
        <v>2488</v>
      </c>
      <c r="H642" s="1851" t="s">
        <v>22</v>
      </c>
      <c r="I642" s="1851" t="s">
        <v>852</v>
      </c>
    </row>
    <row customHeight="1" ht="11.25">
      <c r="A643" s="1851" t="s">
        <v>2245</v>
      </c>
      <c r="B643" s="1851" t="s">
        <v>16</v>
      </c>
      <c r="C643" s="1851" t="s">
        <v>2949</v>
      </c>
      <c r="D643" s="1851" t="s">
        <v>2950</v>
      </c>
      <c r="E643" s="1851" t="s">
        <v>2951</v>
      </c>
      <c r="F643" s="1851" t="s">
        <v>2262</v>
      </c>
      <c r="G643" s="1851" t="s">
        <v>22</v>
      </c>
      <c r="H643" s="1851" t="s">
        <v>22</v>
      </c>
      <c r="I643" s="1851" t="s">
        <v>852</v>
      </c>
    </row>
    <row customHeight="1" ht="11.25">
      <c r="A644" s="1851" t="s">
        <v>2245</v>
      </c>
      <c r="B644" s="1851" t="s">
        <v>16</v>
      </c>
      <c r="C644" s="1851" t="s">
        <v>2952</v>
      </c>
      <c r="D644" s="1851" t="s">
        <v>2953</v>
      </c>
      <c r="E644" s="1851" t="s">
        <v>2954</v>
      </c>
      <c r="F644" s="1851" t="s">
        <v>2371</v>
      </c>
      <c r="G644" s="1851" t="s">
        <v>2955</v>
      </c>
      <c r="H644" s="1851" t="s">
        <v>22</v>
      </c>
      <c r="I644" s="1851" t="s">
        <v>852</v>
      </c>
    </row>
    <row customHeight="1" ht="11.25">
      <c r="A645" s="1851" t="s">
        <v>2245</v>
      </c>
      <c r="B645" s="1851" t="s">
        <v>16</v>
      </c>
      <c r="C645" s="1851" t="s">
        <v>4144</v>
      </c>
      <c r="D645" s="1851" t="s">
        <v>4145</v>
      </c>
      <c r="E645" s="1851" t="s">
        <v>4146</v>
      </c>
      <c r="F645" s="1851" t="s">
        <v>2266</v>
      </c>
      <c r="G645" s="1851" t="s">
        <v>22</v>
      </c>
      <c r="H645" s="1851" t="s">
        <v>22</v>
      </c>
      <c r="I645" s="1851" t="s">
        <v>852</v>
      </c>
    </row>
    <row customHeight="1" ht="11.25">
      <c r="A646" s="1851" t="s">
        <v>2245</v>
      </c>
      <c r="B646" s="1851" t="s">
        <v>16</v>
      </c>
      <c r="C646" s="1851" t="s">
        <v>4147</v>
      </c>
      <c r="D646" s="1851" t="s">
        <v>4148</v>
      </c>
      <c r="E646" s="1851" t="s">
        <v>4149</v>
      </c>
      <c r="F646" s="1851" t="s">
        <v>4150</v>
      </c>
      <c r="G646" s="1851" t="s">
        <v>22</v>
      </c>
      <c r="H646" s="1851" t="s">
        <v>22</v>
      </c>
      <c r="I646" s="1851" t="s">
        <v>852</v>
      </c>
    </row>
    <row customHeight="1" ht="11.25">
      <c r="A647" s="1851" t="s">
        <v>2245</v>
      </c>
      <c r="B647" s="1851" t="s">
        <v>16</v>
      </c>
      <c r="C647" s="1851" t="s">
        <v>4151</v>
      </c>
      <c r="D647" s="1851" t="s">
        <v>4152</v>
      </c>
      <c r="E647" s="1851" t="s">
        <v>4153</v>
      </c>
      <c r="F647" s="1851" t="s">
        <v>2258</v>
      </c>
      <c r="G647" s="1851" t="s">
        <v>22</v>
      </c>
      <c r="H647" s="1851" t="s">
        <v>22</v>
      </c>
      <c r="I647" s="1851" t="s">
        <v>852</v>
      </c>
    </row>
    <row customHeight="1" ht="11.25">
      <c r="A648" s="1851" t="s">
        <v>2245</v>
      </c>
      <c r="B648" s="1851" t="s">
        <v>16</v>
      </c>
      <c r="C648" s="1851" t="s">
        <v>4154</v>
      </c>
      <c r="D648" s="1851" t="s">
        <v>4155</v>
      </c>
      <c r="E648" s="1851" t="s">
        <v>4156</v>
      </c>
      <c r="F648" s="1851" t="s">
        <v>2637</v>
      </c>
      <c r="G648" s="1851" t="s">
        <v>4157</v>
      </c>
      <c r="H648" s="1851" t="s">
        <v>22</v>
      </c>
      <c r="I648" s="1851" t="s">
        <v>852</v>
      </c>
    </row>
    <row customHeight="1" ht="11.25">
      <c r="A649" s="1851" t="s">
        <v>2245</v>
      </c>
      <c r="B649" s="1851" t="s">
        <v>16</v>
      </c>
      <c r="C649" s="1851" t="s">
        <v>4158</v>
      </c>
      <c r="D649" s="1851" t="s">
        <v>4159</v>
      </c>
      <c r="E649" s="1851" t="s">
        <v>4160</v>
      </c>
      <c r="F649" s="1851" t="s">
        <v>2262</v>
      </c>
      <c r="G649" s="1851" t="s">
        <v>4161</v>
      </c>
      <c r="H649" s="1851" t="s">
        <v>22</v>
      </c>
      <c r="I649" s="1851" t="s">
        <v>852</v>
      </c>
    </row>
    <row customHeight="1" ht="11.25">
      <c r="A650" s="1851" t="s">
        <v>2245</v>
      </c>
      <c r="B650" s="1851" t="s">
        <v>16</v>
      </c>
      <c r="C650" s="1851" t="s">
        <v>4162</v>
      </c>
      <c r="D650" s="1851" t="s">
        <v>4163</v>
      </c>
      <c r="E650" s="1851" t="s">
        <v>4164</v>
      </c>
      <c r="F650" s="1851" t="s">
        <v>2483</v>
      </c>
      <c r="G650" s="1851" t="s">
        <v>22</v>
      </c>
      <c r="H650" s="1851" t="s">
        <v>22</v>
      </c>
      <c r="I650" s="1851" t="s">
        <v>852</v>
      </c>
    </row>
    <row customHeight="1" ht="11.25">
      <c r="A651" s="1851" t="s">
        <v>2245</v>
      </c>
      <c r="B651" s="1851" t="s">
        <v>16</v>
      </c>
      <c r="C651" s="1851" t="s">
        <v>4165</v>
      </c>
      <c r="D651" s="1851" t="s">
        <v>4166</v>
      </c>
      <c r="E651" s="1851" t="s">
        <v>4167</v>
      </c>
      <c r="F651" s="1851" t="s">
        <v>2389</v>
      </c>
      <c r="G651" s="1851" t="s">
        <v>4168</v>
      </c>
      <c r="H651" s="1851" t="s">
        <v>22</v>
      </c>
      <c r="I651" s="1851" t="s">
        <v>852</v>
      </c>
    </row>
    <row customHeight="1" ht="11.25">
      <c r="A652" s="1851" t="s">
        <v>2245</v>
      </c>
      <c r="B652" s="1851" t="s">
        <v>16</v>
      </c>
      <c r="C652" s="1851" t="s">
        <v>4169</v>
      </c>
      <c r="D652" s="1851" t="s">
        <v>4170</v>
      </c>
      <c r="E652" s="1851" t="s">
        <v>4171</v>
      </c>
      <c r="F652" s="1851" t="s">
        <v>2371</v>
      </c>
      <c r="G652" s="1851" t="s">
        <v>4172</v>
      </c>
      <c r="H652" s="1851" t="s">
        <v>22</v>
      </c>
      <c r="I652" s="1851" t="s">
        <v>852</v>
      </c>
    </row>
    <row customHeight="1" ht="11.25">
      <c r="A653" s="1851" t="s">
        <v>2245</v>
      </c>
      <c r="B653" s="1851" t="s">
        <v>16</v>
      </c>
      <c r="C653" s="1851" t="s">
        <v>3005</v>
      </c>
      <c r="D653" s="1851" t="s">
        <v>3006</v>
      </c>
      <c r="E653" s="1851" t="s">
        <v>3007</v>
      </c>
      <c r="F653" s="1851" t="s">
        <v>2262</v>
      </c>
      <c r="G653" s="1851" t="s">
        <v>3008</v>
      </c>
      <c r="H653" s="1851" t="s">
        <v>22</v>
      </c>
      <c r="I653" s="1851" t="s">
        <v>852</v>
      </c>
    </row>
    <row customHeight="1" ht="11.25">
      <c r="A654" s="1851" t="s">
        <v>2245</v>
      </c>
      <c r="B654" s="1851" t="s">
        <v>16</v>
      </c>
      <c r="C654" s="1851" t="s">
        <v>3014</v>
      </c>
      <c r="D654" s="1851" t="s">
        <v>3015</v>
      </c>
      <c r="E654" s="1851" t="s">
        <v>3016</v>
      </c>
      <c r="F654" s="1851" t="s">
        <v>2288</v>
      </c>
      <c r="G654" s="1851" t="s">
        <v>3017</v>
      </c>
      <c r="H654" s="1851" t="s">
        <v>22</v>
      </c>
      <c r="I654" s="1851" t="s">
        <v>852</v>
      </c>
    </row>
    <row customHeight="1" ht="11.25">
      <c r="A655" s="1851" t="s">
        <v>2245</v>
      </c>
      <c r="B655" s="1851" t="s">
        <v>16</v>
      </c>
      <c r="C655" s="1851" t="s">
        <v>4173</v>
      </c>
      <c r="D655" s="1851" t="s">
        <v>4174</v>
      </c>
      <c r="E655" s="1851" t="s">
        <v>4175</v>
      </c>
      <c r="F655" s="1851" t="s">
        <v>2492</v>
      </c>
      <c r="G655" s="1851" t="s">
        <v>22</v>
      </c>
      <c r="H655" s="1851" t="s">
        <v>22</v>
      </c>
      <c r="I655" s="1851" t="s">
        <v>852</v>
      </c>
    </row>
    <row customHeight="1" ht="11.25">
      <c r="A656" s="1851" t="s">
        <v>2245</v>
      </c>
      <c r="B656" s="1851" t="s">
        <v>16</v>
      </c>
      <c r="C656" s="1851" t="s">
        <v>4176</v>
      </c>
      <c r="D656" s="1851" t="s">
        <v>4177</v>
      </c>
      <c r="E656" s="1851" t="s">
        <v>4178</v>
      </c>
      <c r="F656" s="1851" t="s">
        <v>2262</v>
      </c>
      <c r="G656" s="1851" t="s">
        <v>4179</v>
      </c>
      <c r="H656" s="1851" t="s">
        <v>22</v>
      </c>
      <c r="I656" s="1851" t="s">
        <v>852</v>
      </c>
    </row>
    <row customHeight="1" ht="11.25">
      <c r="A657" s="1851" t="s">
        <v>2245</v>
      </c>
      <c r="B657" s="1851" t="s">
        <v>16</v>
      </c>
      <c r="C657" s="1851" t="s">
        <v>3036</v>
      </c>
      <c r="D657" s="1851" t="s">
        <v>3037</v>
      </c>
      <c r="E657" s="1851" t="s">
        <v>3038</v>
      </c>
      <c r="F657" s="1851" t="s">
        <v>2371</v>
      </c>
      <c r="G657" s="1851" t="s">
        <v>2955</v>
      </c>
      <c r="H657" s="1851" t="s">
        <v>22</v>
      </c>
      <c r="I657" s="1851" t="s">
        <v>852</v>
      </c>
    </row>
    <row customHeight="1" ht="11.25">
      <c r="A658" s="1851" t="s">
        <v>2245</v>
      </c>
      <c r="B658" s="1851" t="s">
        <v>16</v>
      </c>
      <c r="C658" s="1851" t="s">
        <v>3054</v>
      </c>
      <c r="D658" s="1851" t="s">
        <v>3055</v>
      </c>
      <c r="E658" s="1851" t="s">
        <v>3056</v>
      </c>
      <c r="F658" s="1851" t="s">
        <v>2421</v>
      </c>
      <c r="G658" s="1851" t="s">
        <v>3057</v>
      </c>
      <c r="H658" s="1851" t="s">
        <v>22</v>
      </c>
      <c r="I658" s="1851" t="s">
        <v>852</v>
      </c>
    </row>
    <row customHeight="1" ht="11.25">
      <c r="A659" s="1851" t="s">
        <v>2245</v>
      </c>
      <c r="B659" s="1851" t="s">
        <v>16</v>
      </c>
      <c r="C659" s="1851" t="s">
        <v>4180</v>
      </c>
      <c r="D659" s="1851" t="s">
        <v>4181</v>
      </c>
      <c r="E659" s="1851" t="s">
        <v>4182</v>
      </c>
      <c r="F659" s="1851" t="s">
        <v>2426</v>
      </c>
      <c r="G659" s="1851" t="s">
        <v>4183</v>
      </c>
      <c r="H659" s="1851" t="s">
        <v>22</v>
      </c>
      <c r="I659" s="1851" t="s">
        <v>852</v>
      </c>
    </row>
    <row customHeight="1" ht="11.25">
      <c r="A660" s="1851" t="s">
        <v>2245</v>
      </c>
      <c r="B660" s="1851" t="s">
        <v>16</v>
      </c>
      <c r="C660" s="1851" t="s">
        <v>4184</v>
      </c>
      <c r="D660" s="1851" t="s">
        <v>4185</v>
      </c>
      <c r="E660" s="1851" t="s">
        <v>4186</v>
      </c>
      <c r="F660" s="1851" t="s">
        <v>2366</v>
      </c>
      <c r="G660" s="1851" t="s">
        <v>22</v>
      </c>
      <c r="H660" s="1851" t="s">
        <v>22</v>
      </c>
      <c r="I660" s="1851" t="s">
        <v>852</v>
      </c>
    </row>
    <row customHeight="1" ht="11.25">
      <c r="A661" s="1851" t="s">
        <v>2245</v>
      </c>
      <c r="B661" s="1851" t="s">
        <v>16</v>
      </c>
      <c r="C661" s="1851" t="s">
        <v>4187</v>
      </c>
      <c r="D661" s="1851" t="s">
        <v>4188</v>
      </c>
      <c r="E661" s="1851" t="s">
        <v>4189</v>
      </c>
      <c r="F661" s="1851" t="s">
        <v>2366</v>
      </c>
      <c r="G661" s="1851" t="s">
        <v>4190</v>
      </c>
      <c r="H661" s="1851" t="s">
        <v>22</v>
      </c>
      <c r="I661" s="1851" t="s">
        <v>852</v>
      </c>
    </row>
    <row customHeight="1" ht="11.25">
      <c r="A662" s="1851" t="s">
        <v>2245</v>
      </c>
      <c r="B662" s="1851" t="s">
        <v>16</v>
      </c>
      <c r="C662" s="1851" t="s">
        <v>4191</v>
      </c>
      <c r="D662" s="1851" t="s">
        <v>4192</v>
      </c>
      <c r="E662" s="1851" t="s">
        <v>4193</v>
      </c>
      <c r="F662" s="1851" t="s">
        <v>2266</v>
      </c>
      <c r="G662" s="1851" t="s">
        <v>22</v>
      </c>
      <c r="H662" s="1851" t="s">
        <v>22</v>
      </c>
      <c r="I662" s="1851" t="s">
        <v>852</v>
      </c>
    </row>
    <row customHeight="1" ht="11.25">
      <c r="A663" s="1851" t="s">
        <v>2245</v>
      </c>
      <c r="B663" s="1851" t="s">
        <v>16</v>
      </c>
      <c r="C663" s="1851" t="s">
        <v>4194</v>
      </c>
      <c r="D663" s="1851" t="s">
        <v>4195</v>
      </c>
      <c r="E663" s="1851" t="s">
        <v>4196</v>
      </c>
      <c r="F663" s="1851" t="s">
        <v>2536</v>
      </c>
      <c r="G663" s="1851" t="s">
        <v>4197</v>
      </c>
      <c r="H663" s="1851" t="s">
        <v>22</v>
      </c>
      <c r="I663" s="1851" t="s">
        <v>852</v>
      </c>
    </row>
    <row customHeight="1" ht="11.25">
      <c r="A664" s="1851" t="s">
        <v>2245</v>
      </c>
      <c r="B664" s="1851" t="s">
        <v>16</v>
      </c>
      <c r="C664" s="1851" t="s">
        <v>4198</v>
      </c>
      <c r="D664" s="1851" t="s">
        <v>4199</v>
      </c>
      <c r="E664" s="1851" t="s">
        <v>4200</v>
      </c>
      <c r="F664" s="1851" t="s">
        <v>2492</v>
      </c>
      <c r="G664" s="1851" t="s">
        <v>4201</v>
      </c>
      <c r="H664" s="1851" t="s">
        <v>22</v>
      </c>
      <c r="I664" s="1851" t="s">
        <v>852</v>
      </c>
    </row>
    <row customHeight="1" ht="11.25">
      <c r="A665" s="1851" t="s">
        <v>2245</v>
      </c>
      <c r="B665" s="1851" t="s">
        <v>16</v>
      </c>
      <c r="C665" s="1851" t="s">
        <v>4202</v>
      </c>
      <c r="D665" s="1851" t="s">
        <v>4203</v>
      </c>
      <c r="E665" s="1851" t="s">
        <v>4204</v>
      </c>
      <c r="F665" s="1851" t="s">
        <v>2452</v>
      </c>
      <c r="G665" s="1851" t="s">
        <v>4205</v>
      </c>
      <c r="H665" s="1851" t="s">
        <v>22</v>
      </c>
      <c r="I665" s="1851" t="s">
        <v>852</v>
      </c>
    </row>
    <row customHeight="1" ht="11.25">
      <c r="A666" s="1851" t="s">
        <v>2245</v>
      </c>
      <c r="B666" s="1851" t="s">
        <v>16</v>
      </c>
      <c r="C666" s="1851" t="s">
        <v>3075</v>
      </c>
      <c r="D666" s="1851" t="s">
        <v>3076</v>
      </c>
      <c r="E666" s="1851" t="s">
        <v>3077</v>
      </c>
      <c r="F666" s="1851" t="s">
        <v>2262</v>
      </c>
      <c r="G666" s="1851" t="s">
        <v>3078</v>
      </c>
      <c r="H666" s="1851" t="s">
        <v>22</v>
      </c>
      <c r="I666" s="1851" t="s">
        <v>852</v>
      </c>
    </row>
    <row customHeight="1" ht="11.25">
      <c r="A667" s="1851" t="s">
        <v>2245</v>
      </c>
      <c r="B667" s="1851" t="s">
        <v>16</v>
      </c>
      <c r="C667" s="1851" t="s">
        <v>3083</v>
      </c>
      <c r="D667" s="1851" t="s">
        <v>3084</v>
      </c>
      <c r="E667" s="1851" t="s">
        <v>3085</v>
      </c>
      <c r="F667" s="1851" t="s">
        <v>2371</v>
      </c>
      <c r="G667" s="1851" t="s">
        <v>2955</v>
      </c>
      <c r="H667" s="1851" t="s">
        <v>22</v>
      </c>
      <c r="I667" s="1851" t="s">
        <v>852</v>
      </c>
    </row>
    <row customHeight="1" ht="11.25">
      <c r="A668" s="1851" t="s">
        <v>2245</v>
      </c>
      <c r="B668" s="1851" t="s">
        <v>16</v>
      </c>
      <c r="C668" s="1851" t="s">
        <v>3094</v>
      </c>
      <c r="D668" s="1851" t="s">
        <v>3095</v>
      </c>
      <c r="E668" s="1851" t="s">
        <v>3096</v>
      </c>
      <c r="F668" s="1851" t="s">
        <v>2371</v>
      </c>
      <c r="G668" s="1851" t="s">
        <v>2955</v>
      </c>
      <c r="H668" s="1851" t="s">
        <v>22</v>
      </c>
      <c r="I668" s="1851" t="s">
        <v>852</v>
      </c>
    </row>
    <row customHeight="1" ht="11.25">
      <c r="A669" s="1851" t="s">
        <v>2245</v>
      </c>
      <c r="B669" s="1851" t="s">
        <v>16</v>
      </c>
      <c r="C669" s="1851" t="s">
        <v>3097</v>
      </c>
      <c r="D669" s="1851" t="s">
        <v>3098</v>
      </c>
      <c r="E669" s="1851" t="s">
        <v>3099</v>
      </c>
      <c r="F669" s="1851" t="s">
        <v>2271</v>
      </c>
      <c r="G669" s="1851" t="s">
        <v>3100</v>
      </c>
      <c r="H669" s="1851" t="s">
        <v>22</v>
      </c>
      <c r="I669" s="1851" t="s">
        <v>852</v>
      </c>
    </row>
    <row customHeight="1" ht="11.25">
      <c r="A670" s="1851" t="s">
        <v>2245</v>
      </c>
      <c r="B670" s="1851" t="s">
        <v>16</v>
      </c>
      <c r="C670" s="1851" t="s">
        <v>3104</v>
      </c>
      <c r="D670" s="1851" t="s">
        <v>3105</v>
      </c>
      <c r="E670" s="1851" t="s">
        <v>3106</v>
      </c>
      <c r="F670" s="1851" t="s">
        <v>2371</v>
      </c>
      <c r="G670" s="1851" t="s">
        <v>2955</v>
      </c>
      <c r="H670" s="1851" t="s">
        <v>22</v>
      </c>
      <c r="I670" s="1851" t="s">
        <v>852</v>
      </c>
    </row>
    <row customHeight="1" ht="11.25">
      <c r="A671" s="1851" t="s">
        <v>2245</v>
      </c>
      <c r="B671" s="1851" t="s">
        <v>16</v>
      </c>
      <c r="C671" s="1851" t="s">
        <v>3112</v>
      </c>
      <c r="D671" s="1851" t="s">
        <v>3113</v>
      </c>
      <c r="E671" s="1851" t="s">
        <v>3114</v>
      </c>
      <c r="F671" s="1851" t="s">
        <v>2262</v>
      </c>
      <c r="G671" s="1851" t="s">
        <v>3115</v>
      </c>
      <c r="H671" s="1851" t="s">
        <v>22</v>
      </c>
      <c r="I671" s="1851" t="s">
        <v>852</v>
      </c>
    </row>
    <row customHeight="1" ht="11.25">
      <c r="A672" s="1851" t="s">
        <v>2245</v>
      </c>
      <c r="B672" s="1851" t="s">
        <v>16</v>
      </c>
      <c r="C672" s="1851" t="s">
        <v>4206</v>
      </c>
      <c r="D672" s="1851" t="s">
        <v>4207</v>
      </c>
      <c r="E672" s="1851" t="s">
        <v>4208</v>
      </c>
      <c r="F672" s="1851" t="s">
        <v>2355</v>
      </c>
      <c r="G672" s="1851" t="s">
        <v>4209</v>
      </c>
      <c r="H672" s="1851" t="s">
        <v>22</v>
      </c>
      <c r="I672" s="1851" t="s">
        <v>852</v>
      </c>
    </row>
    <row customHeight="1" ht="11.25">
      <c r="A673" s="1851" t="s">
        <v>2245</v>
      </c>
      <c r="B673" s="1851" t="s">
        <v>16</v>
      </c>
      <c r="C673" s="1851" t="s">
        <v>4210</v>
      </c>
      <c r="D673" s="1851" t="s">
        <v>4211</v>
      </c>
      <c r="E673" s="1851" t="s">
        <v>4212</v>
      </c>
      <c r="F673" s="1851" t="s">
        <v>2492</v>
      </c>
      <c r="G673" s="1851" t="s">
        <v>4213</v>
      </c>
      <c r="H673" s="1851" t="s">
        <v>22</v>
      </c>
      <c r="I673" s="1851" t="s">
        <v>852</v>
      </c>
    </row>
    <row customHeight="1" ht="11.25">
      <c r="A674" s="1851" t="s">
        <v>2245</v>
      </c>
      <c r="B674" s="1851" t="s">
        <v>16</v>
      </c>
      <c r="C674" s="1851" t="s">
        <v>4214</v>
      </c>
      <c r="D674" s="1851" t="s">
        <v>4215</v>
      </c>
      <c r="E674" s="1851" t="s">
        <v>4216</v>
      </c>
      <c r="F674" s="1851" t="s">
        <v>2389</v>
      </c>
      <c r="G674" s="1851" t="s">
        <v>2488</v>
      </c>
      <c r="H674" s="1851" t="s">
        <v>22</v>
      </c>
      <c r="I674" s="1851" t="s">
        <v>852</v>
      </c>
    </row>
    <row customHeight="1" ht="11.25">
      <c r="A675" s="1851" t="s">
        <v>2245</v>
      </c>
      <c r="B675" s="1851" t="s">
        <v>16</v>
      </c>
      <c r="C675" s="1851" t="s">
        <v>3120</v>
      </c>
      <c r="D675" s="1851" t="s">
        <v>3121</v>
      </c>
      <c r="E675" s="1851" t="s">
        <v>3122</v>
      </c>
      <c r="F675" s="1851" t="s">
        <v>2371</v>
      </c>
      <c r="G675" s="1851" t="s">
        <v>22</v>
      </c>
      <c r="H675" s="1851" t="s">
        <v>22</v>
      </c>
      <c r="I675" s="1851" t="s">
        <v>852</v>
      </c>
    </row>
    <row customHeight="1" ht="11.25">
      <c r="A676" s="1851" t="s">
        <v>2245</v>
      </c>
      <c r="B676" s="1851" t="s">
        <v>16</v>
      </c>
      <c r="C676" s="1851" t="s">
        <v>4217</v>
      </c>
      <c r="D676" s="1851" t="s">
        <v>4218</v>
      </c>
      <c r="E676" s="1851" t="s">
        <v>4219</v>
      </c>
      <c r="F676" s="1851" t="s">
        <v>2389</v>
      </c>
      <c r="G676" s="1851" t="s">
        <v>4220</v>
      </c>
      <c r="H676" s="1851" t="s">
        <v>22</v>
      </c>
      <c r="I676" s="1851" t="s">
        <v>852</v>
      </c>
    </row>
    <row customHeight="1" ht="11.25">
      <c r="A677" s="1851" t="s">
        <v>2245</v>
      </c>
      <c r="B677" s="1851" t="s">
        <v>16</v>
      </c>
      <c r="C677" s="1851" t="s">
        <v>4221</v>
      </c>
      <c r="D677" s="1851" t="s">
        <v>4222</v>
      </c>
      <c r="E677" s="1851" t="s">
        <v>4223</v>
      </c>
      <c r="F677" s="1851" t="s">
        <v>2262</v>
      </c>
      <c r="G677" s="1851" t="s">
        <v>22</v>
      </c>
      <c r="H677" s="1851" t="s">
        <v>22</v>
      </c>
      <c r="I677" s="1851" t="s">
        <v>852</v>
      </c>
    </row>
    <row customHeight="1" ht="11.25">
      <c r="A678" s="1851" t="s">
        <v>2245</v>
      </c>
      <c r="B678" s="1851" t="s">
        <v>16</v>
      </c>
      <c r="C678" s="1851" t="s">
        <v>4224</v>
      </c>
      <c r="D678" s="1851" t="s">
        <v>4222</v>
      </c>
      <c r="E678" s="1851" t="s">
        <v>4225</v>
      </c>
      <c r="F678" s="1851" t="s">
        <v>2825</v>
      </c>
      <c r="G678" s="1851" t="s">
        <v>4226</v>
      </c>
      <c r="H678" s="1851" t="s">
        <v>22</v>
      </c>
      <c r="I678" s="1851" t="s">
        <v>852</v>
      </c>
    </row>
    <row customHeight="1" ht="11.25">
      <c r="A679" s="1851" t="s">
        <v>2245</v>
      </c>
      <c r="B679" s="1851" t="s">
        <v>16</v>
      </c>
      <c r="C679" s="1851" t="s">
        <v>3130</v>
      </c>
      <c r="D679" s="1851" t="s">
        <v>3131</v>
      </c>
      <c r="E679" s="1851" t="s">
        <v>3132</v>
      </c>
      <c r="F679" s="1851" t="s">
        <v>2371</v>
      </c>
      <c r="G679" s="1851" t="s">
        <v>3133</v>
      </c>
      <c r="H679" s="1851" t="s">
        <v>22</v>
      </c>
      <c r="I679" s="1851" t="s">
        <v>852</v>
      </c>
    </row>
    <row customHeight="1" ht="11.25">
      <c r="A680" s="1851" t="s">
        <v>2245</v>
      </c>
      <c r="B680" s="1851" t="s">
        <v>16</v>
      </c>
      <c r="C680" s="1851" t="s">
        <v>3134</v>
      </c>
      <c r="D680" s="1851" t="s">
        <v>3135</v>
      </c>
      <c r="E680" s="1851" t="s">
        <v>3136</v>
      </c>
      <c r="F680" s="1851" t="s">
        <v>2371</v>
      </c>
      <c r="G680" s="1851" t="s">
        <v>2955</v>
      </c>
      <c r="H680" s="1851" t="s">
        <v>22</v>
      </c>
      <c r="I680" s="1851" t="s">
        <v>852</v>
      </c>
    </row>
    <row customHeight="1" ht="11.25">
      <c r="A681" s="1851" t="s">
        <v>2245</v>
      </c>
      <c r="B681" s="1851" t="s">
        <v>16</v>
      </c>
      <c r="C681" s="1851" t="s">
        <v>3141</v>
      </c>
      <c r="D681" s="1851" t="s">
        <v>3142</v>
      </c>
      <c r="E681" s="1851" t="s">
        <v>3143</v>
      </c>
      <c r="F681" s="1851" t="s">
        <v>2452</v>
      </c>
      <c r="G681" s="1851" t="s">
        <v>3144</v>
      </c>
      <c r="H681" s="1851" t="s">
        <v>22</v>
      </c>
      <c r="I681" s="1851" t="s">
        <v>852</v>
      </c>
    </row>
    <row customHeight="1" ht="11.25">
      <c r="A682" s="1851" t="s">
        <v>2245</v>
      </c>
      <c r="B682" s="1851" t="s">
        <v>16</v>
      </c>
      <c r="C682" s="1851" t="s">
        <v>3152</v>
      </c>
      <c r="D682" s="1851" t="s">
        <v>3153</v>
      </c>
      <c r="E682" s="1851" t="s">
        <v>3154</v>
      </c>
      <c r="F682" s="1851" t="s">
        <v>2431</v>
      </c>
      <c r="G682" s="1851" t="s">
        <v>22</v>
      </c>
      <c r="H682" s="1851" t="s">
        <v>22</v>
      </c>
      <c r="I682" s="1851" t="s">
        <v>852</v>
      </c>
    </row>
    <row customHeight="1" ht="11.25">
      <c r="A683" s="1851" t="s">
        <v>2245</v>
      </c>
      <c r="B683" s="1851" t="s">
        <v>16</v>
      </c>
      <c r="C683" s="1851" t="s">
        <v>3155</v>
      </c>
      <c r="D683" s="1851" t="s">
        <v>3156</v>
      </c>
      <c r="E683" s="1851" t="s">
        <v>3157</v>
      </c>
      <c r="F683" s="1851" t="s">
        <v>2896</v>
      </c>
      <c r="G683" s="1851" t="s">
        <v>3158</v>
      </c>
      <c r="H683" s="1851" t="s">
        <v>22</v>
      </c>
      <c r="I683" s="1851" t="s">
        <v>852</v>
      </c>
    </row>
    <row customHeight="1" ht="11.25">
      <c r="A684" s="1851" t="s">
        <v>2245</v>
      </c>
      <c r="B684" s="1851" t="s">
        <v>16</v>
      </c>
      <c r="C684" s="1851" t="s">
        <v>3162</v>
      </c>
      <c r="D684" s="1851" t="s">
        <v>3163</v>
      </c>
      <c r="E684" s="1851" t="s">
        <v>3164</v>
      </c>
      <c r="F684" s="1851" t="s">
        <v>2483</v>
      </c>
      <c r="G684" s="1851" t="s">
        <v>3165</v>
      </c>
      <c r="H684" s="1851" t="s">
        <v>22</v>
      </c>
      <c r="I684" s="1851" t="s">
        <v>852</v>
      </c>
    </row>
    <row customHeight="1" ht="11.25">
      <c r="A685" s="1851" t="s">
        <v>2245</v>
      </c>
      <c r="B685" s="1851" t="s">
        <v>16</v>
      </c>
      <c r="C685" s="1851" t="s">
        <v>4227</v>
      </c>
      <c r="D685" s="1851" t="s">
        <v>4228</v>
      </c>
      <c r="E685" s="1851" t="s">
        <v>4229</v>
      </c>
      <c r="F685" s="1851" t="s">
        <v>2359</v>
      </c>
      <c r="G685" s="1851" t="s">
        <v>4230</v>
      </c>
      <c r="H685" s="1851" t="s">
        <v>22</v>
      </c>
      <c r="I685" s="1851" t="s">
        <v>852</v>
      </c>
    </row>
    <row customHeight="1" ht="11.25">
      <c r="A686" s="1851" t="s">
        <v>2245</v>
      </c>
      <c r="B686" s="1851" t="s">
        <v>16</v>
      </c>
      <c r="C686" s="1851" t="s">
        <v>3175</v>
      </c>
      <c r="D686" s="1851" t="s">
        <v>3176</v>
      </c>
      <c r="E686" s="1851" t="s">
        <v>3177</v>
      </c>
      <c r="F686" s="1851" t="s">
        <v>2825</v>
      </c>
      <c r="G686" s="1851" t="s">
        <v>2897</v>
      </c>
      <c r="H686" s="1851" t="s">
        <v>22</v>
      </c>
      <c r="I686" s="1851" t="s">
        <v>852</v>
      </c>
    </row>
    <row customHeight="1" ht="11.25">
      <c r="A687" s="1851" t="s">
        <v>2245</v>
      </c>
      <c r="B687" s="1851" t="s">
        <v>16</v>
      </c>
      <c r="C687" s="1851" t="s">
        <v>4231</v>
      </c>
      <c r="D687" s="1851" t="s">
        <v>3176</v>
      </c>
      <c r="E687" s="1851" t="s">
        <v>4232</v>
      </c>
      <c r="F687" s="1851" t="s">
        <v>2492</v>
      </c>
      <c r="G687" s="1851" t="s">
        <v>4233</v>
      </c>
      <c r="H687" s="1851" t="s">
        <v>22</v>
      </c>
      <c r="I687" s="1851" t="s">
        <v>852</v>
      </c>
    </row>
    <row customHeight="1" ht="11.25">
      <c r="A688" s="1851" t="s">
        <v>2245</v>
      </c>
      <c r="B688" s="1851" t="s">
        <v>16</v>
      </c>
      <c r="C688" s="1851" t="s">
        <v>3178</v>
      </c>
      <c r="D688" s="1851" t="s">
        <v>3179</v>
      </c>
      <c r="E688" s="1851" t="s">
        <v>3180</v>
      </c>
      <c r="F688" s="1851" t="s">
        <v>2389</v>
      </c>
      <c r="G688" s="1851" t="s">
        <v>3181</v>
      </c>
      <c r="H688" s="1851" t="s">
        <v>22</v>
      </c>
      <c r="I688" s="1851" t="s">
        <v>852</v>
      </c>
    </row>
    <row customHeight="1" ht="11.25">
      <c r="A689" s="1851" t="s">
        <v>2245</v>
      </c>
      <c r="B689" s="1851" t="s">
        <v>16</v>
      </c>
      <c r="C689" s="1851" t="s">
        <v>3760</v>
      </c>
      <c r="D689" s="1851" t="s">
        <v>3761</v>
      </c>
      <c r="E689" s="1851" t="s">
        <v>3762</v>
      </c>
      <c r="F689" s="1851" t="s">
        <v>2266</v>
      </c>
      <c r="G689" s="1851" t="s">
        <v>3763</v>
      </c>
      <c r="H689" s="1851" t="s">
        <v>22</v>
      </c>
      <c r="I689" s="1851" t="s">
        <v>852</v>
      </c>
    </row>
    <row customHeight="1" ht="11.25">
      <c r="A690" s="1851" t="s">
        <v>2245</v>
      </c>
      <c r="B690" s="1851" t="s">
        <v>16</v>
      </c>
      <c r="C690" s="1851" t="s">
        <v>3182</v>
      </c>
      <c r="D690" s="1851" t="s">
        <v>3183</v>
      </c>
      <c r="E690" s="1851" t="s">
        <v>3184</v>
      </c>
      <c r="F690" s="1851" t="s">
        <v>2366</v>
      </c>
      <c r="G690" s="1851" t="s">
        <v>3185</v>
      </c>
      <c r="H690" s="1851" t="s">
        <v>22</v>
      </c>
      <c r="I690" s="1851" t="s">
        <v>852</v>
      </c>
    </row>
    <row customHeight="1" ht="11.25">
      <c r="A691" s="1851" t="s">
        <v>2245</v>
      </c>
      <c r="B691" s="1851" t="s">
        <v>16</v>
      </c>
      <c r="C691" s="1851" t="s">
        <v>4234</v>
      </c>
      <c r="D691" s="1851" t="s">
        <v>4235</v>
      </c>
      <c r="E691" s="1851" t="s">
        <v>4236</v>
      </c>
      <c r="F691" s="1851" t="s">
        <v>2483</v>
      </c>
      <c r="G691" s="1851" t="s">
        <v>4237</v>
      </c>
      <c r="H691" s="1851" t="s">
        <v>22</v>
      </c>
      <c r="I691" s="1851" t="s">
        <v>852</v>
      </c>
    </row>
    <row customHeight="1" ht="11.25">
      <c r="A692" s="1851" t="s">
        <v>2245</v>
      </c>
      <c r="B692" s="1851" t="s">
        <v>16</v>
      </c>
      <c r="C692" s="1851" t="s">
        <v>3235</v>
      </c>
      <c r="D692" s="1851" t="s">
        <v>3236</v>
      </c>
      <c r="E692" s="1851" t="s">
        <v>3237</v>
      </c>
      <c r="F692" s="1851" t="s">
        <v>2262</v>
      </c>
      <c r="G692" s="1851" t="s">
        <v>3238</v>
      </c>
      <c r="H692" s="1851" t="s">
        <v>22</v>
      </c>
      <c r="I692" s="1851" t="s">
        <v>852</v>
      </c>
    </row>
    <row customHeight="1" ht="11.25">
      <c r="A693" s="1851" t="s">
        <v>2245</v>
      </c>
      <c r="B693" s="1851" t="s">
        <v>16</v>
      </c>
      <c r="C693" s="1851" t="s">
        <v>3239</v>
      </c>
      <c r="D693" s="1851" t="s">
        <v>3240</v>
      </c>
      <c r="E693" s="1851" t="s">
        <v>3241</v>
      </c>
      <c r="F693" s="1851" t="s">
        <v>2262</v>
      </c>
      <c r="G693" s="1851" t="s">
        <v>3165</v>
      </c>
      <c r="H693" s="1851" t="s">
        <v>22</v>
      </c>
      <c r="I693" s="1851" t="s">
        <v>852</v>
      </c>
    </row>
    <row customHeight="1" ht="11.25">
      <c r="A694" s="1851" t="s">
        <v>2245</v>
      </c>
      <c r="B694" s="1851" t="s">
        <v>16</v>
      </c>
      <c r="C694" s="1851" t="s">
        <v>3265</v>
      </c>
      <c r="D694" s="1851" t="s">
        <v>3266</v>
      </c>
      <c r="E694" s="1851" t="s">
        <v>3267</v>
      </c>
      <c r="F694" s="1851" t="s">
        <v>2279</v>
      </c>
      <c r="G694" s="1851" t="s">
        <v>2488</v>
      </c>
      <c r="H694" s="1851" t="s">
        <v>22</v>
      </c>
      <c r="I694" s="1851" t="s">
        <v>852</v>
      </c>
    </row>
    <row customHeight="1" ht="11.25">
      <c r="A695" s="1851" t="s">
        <v>2245</v>
      </c>
      <c r="B695" s="1851" t="s">
        <v>16</v>
      </c>
      <c r="C695" s="1851" t="s">
        <v>3321</v>
      </c>
      <c r="D695" s="1851" t="s">
        <v>3318</v>
      </c>
      <c r="E695" s="1851" t="s">
        <v>3322</v>
      </c>
      <c r="F695" s="1851" t="s">
        <v>2359</v>
      </c>
      <c r="G695" s="1851" t="s">
        <v>3323</v>
      </c>
      <c r="H695" s="1851" t="s">
        <v>22</v>
      </c>
      <c r="I695" s="1851" t="s">
        <v>852</v>
      </c>
    </row>
    <row customHeight="1" ht="11.25">
      <c r="A696" s="1851" t="s">
        <v>2245</v>
      </c>
      <c r="B696" s="1851" t="s">
        <v>16</v>
      </c>
      <c r="C696" s="1851" t="s">
        <v>3328</v>
      </c>
      <c r="D696" s="1851" t="s">
        <v>3329</v>
      </c>
      <c r="E696" s="1851" t="s">
        <v>3330</v>
      </c>
      <c r="F696" s="1851" t="s">
        <v>2258</v>
      </c>
      <c r="G696" s="1851" t="s">
        <v>3331</v>
      </c>
      <c r="H696" s="1851" t="s">
        <v>22</v>
      </c>
      <c r="I696" s="1851" t="s">
        <v>852</v>
      </c>
    </row>
    <row customHeight="1" ht="11.25">
      <c r="A697" s="1851" t="s">
        <v>2245</v>
      </c>
      <c r="B697" s="1851" t="s">
        <v>16</v>
      </c>
      <c r="C697" s="1851" t="s">
        <v>3350</v>
      </c>
      <c r="D697" s="1851" t="s">
        <v>3351</v>
      </c>
      <c r="E697" s="1851" t="s">
        <v>3352</v>
      </c>
      <c r="F697" s="1851" t="s">
        <v>2253</v>
      </c>
      <c r="G697" s="1851" t="s">
        <v>3353</v>
      </c>
      <c r="H697" s="1851" t="s">
        <v>22</v>
      </c>
      <c r="I697" s="1851" t="s">
        <v>852</v>
      </c>
    </row>
    <row customHeight="1" ht="11.25">
      <c r="A698" s="1851" t="s">
        <v>2245</v>
      </c>
      <c r="B698" s="1851" t="s">
        <v>16</v>
      </c>
      <c r="C698" s="1851" t="s">
        <v>3354</v>
      </c>
      <c r="D698" s="1851" t="s">
        <v>3355</v>
      </c>
      <c r="E698" s="1851" t="s">
        <v>3356</v>
      </c>
      <c r="F698" s="1851" t="s">
        <v>2262</v>
      </c>
      <c r="G698" s="1851" t="s">
        <v>22</v>
      </c>
      <c r="H698" s="1851" t="s">
        <v>22</v>
      </c>
      <c r="I698" s="1851" t="s">
        <v>852</v>
      </c>
    </row>
    <row customHeight="1" ht="11.25">
      <c r="A699" s="1851" t="s">
        <v>2245</v>
      </c>
      <c r="B699" s="1851" t="s">
        <v>16</v>
      </c>
      <c r="C699" s="1851" t="s">
        <v>4238</v>
      </c>
      <c r="D699" s="1851" t="s">
        <v>4239</v>
      </c>
      <c r="E699" s="1851" t="s">
        <v>4240</v>
      </c>
      <c r="F699" s="1851" t="s">
        <v>2426</v>
      </c>
      <c r="G699" s="1851" t="s">
        <v>22</v>
      </c>
      <c r="H699" s="1851" t="s">
        <v>22</v>
      </c>
      <c r="I699" s="1851" t="s">
        <v>852</v>
      </c>
    </row>
    <row customHeight="1" ht="11.25">
      <c r="A700" s="1851" t="s">
        <v>2245</v>
      </c>
      <c r="B700" s="1851" t="s">
        <v>16</v>
      </c>
      <c r="C700" s="1851" t="s">
        <v>4241</v>
      </c>
      <c r="D700" s="1851" t="s">
        <v>4242</v>
      </c>
      <c r="E700" s="1851" t="s">
        <v>4243</v>
      </c>
      <c r="F700" s="1851" t="s">
        <v>2371</v>
      </c>
      <c r="G700" s="1851" t="s">
        <v>4244</v>
      </c>
      <c r="H700" s="1851" t="s">
        <v>22</v>
      </c>
      <c r="I700" s="1851" t="s">
        <v>852</v>
      </c>
    </row>
    <row customHeight="1" ht="11.25">
      <c r="A701" s="1851" t="s">
        <v>2245</v>
      </c>
      <c r="B701" s="1851" t="s">
        <v>16</v>
      </c>
      <c r="C701" s="1851" t="s">
        <v>4245</v>
      </c>
      <c r="D701" s="1851" t="s">
        <v>4246</v>
      </c>
      <c r="E701" s="1851" t="s">
        <v>4247</v>
      </c>
      <c r="F701" s="1851" t="s">
        <v>2531</v>
      </c>
      <c r="G701" s="1851" t="s">
        <v>2488</v>
      </c>
      <c r="H701" s="1851" t="s">
        <v>22</v>
      </c>
      <c r="I701" s="1851" t="s">
        <v>852</v>
      </c>
    </row>
    <row customHeight="1" ht="11.25">
      <c r="A702" s="1851" t="s">
        <v>2245</v>
      </c>
      <c r="B702" s="1851" t="s">
        <v>16</v>
      </c>
      <c r="C702" s="1851" t="s">
        <v>4248</v>
      </c>
      <c r="D702" s="1851" t="s">
        <v>4249</v>
      </c>
      <c r="E702" s="1851" t="s">
        <v>4250</v>
      </c>
      <c r="F702" s="1851" t="s">
        <v>2288</v>
      </c>
      <c r="G702" s="1851" t="s">
        <v>4157</v>
      </c>
      <c r="H702" s="1851" t="s">
        <v>22</v>
      </c>
      <c r="I702" s="1851" t="s">
        <v>852</v>
      </c>
    </row>
    <row customHeight="1" ht="11.25">
      <c r="A703" s="1851" t="s">
        <v>2245</v>
      </c>
      <c r="B703" s="1851" t="s">
        <v>16</v>
      </c>
      <c r="C703" s="1851" t="s">
        <v>3408</v>
      </c>
      <c r="D703" s="1851" t="s">
        <v>3409</v>
      </c>
      <c r="E703" s="1851" t="s">
        <v>3410</v>
      </c>
      <c r="F703" s="1851" t="s">
        <v>2262</v>
      </c>
      <c r="G703" s="1851" t="s">
        <v>22</v>
      </c>
      <c r="H703" s="1851" t="s">
        <v>22</v>
      </c>
      <c r="I703" s="1851" t="s">
        <v>852</v>
      </c>
    </row>
    <row customHeight="1" ht="11.25">
      <c r="A704" s="1851" t="s">
        <v>2245</v>
      </c>
      <c r="B704" s="1851" t="s">
        <v>16</v>
      </c>
      <c r="C704" s="1851" t="s">
        <v>3415</v>
      </c>
      <c r="D704" s="1851" t="s">
        <v>3416</v>
      </c>
      <c r="E704" s="1851" t="s">
        <v>3417</v>
      </c>
      <c r="F704" s="1851" t="s">
        <v>2371</v>
      </c>
      <c r="G704" s="1851" t="s">
        <v>2955</v>
      </c>
      <c r="H704" s="1851" t="s">
        <v>22</v>
      </c>
      <c r="I704" s="1851" t="s">
        <v>852</v>
      </c>
    </row>
    <row customHeight="1" ht="11.25">
      <c r="A705" s="1851" t="s">
        <v>2245</v>
      </c>
      <c r="B705" s="1851" t="s">
        <v>16</v>
      </c>
      <c r="C705" s="1851" t="s">
        <v>3418</v>
      </c>
      <c r="D705" s="1851" t="s">
        <v>3419</v>
      </c>
      <c r="E705" s="1851" t="s">
        <v>3420</v>
      </c>
      <c r="F705" s="1851" t="s">
        <v>2371</v>
      </c>
      <c r="G705" s="1851" t="s">
        <v>22</v>
      </c>
      <c r="H705" s="1851" t="s">
        <v>22</v>
      </c>
      <c r="I705" s="1851" t="s">
        <v>852</v>
      </c>
    </row>
    <row customHeight="1" ht="11.25">
      <c r="A706" s="1851" t="s">
        <v>2245</v>
      </c>
      <c r="B706" s="1851" t="s">
        <v>16</v>
      </c>
      <c r="C706" s="1851" t="s">
        <v>4251</v>
      </c>
      <c r="D706" s="1851" t="s">
        <v>4252</v>
      </c>
      <c r="E706" s="1851" t="s">
        <v>4253</v>
      </c>
      <c r="F706" s="1851" t="s">
        <v>2262</v>
      </c>
      <c r="G706" s="1851" t="s">
        <v>2284</v>
      </c>
      <c r="H706" s="1851" t="s">
        <v>22</v>
      </c>
      <c r="I706" s="1851" t="s">
        <v>852</v>
      </c>
    </row>
    <row customHeight="1" ht="11.25">
      <c r="A707" s="1851" t="s">
        <v>2245</v>
      </c>
      <c r="B707" s="1851" t="s">
        <v>16</v>
      </c>
      <c r="C707" s="1851" t="s">
        <v>4254</v>
      </c>
      <c r="D707" s="1851" t="s">
        <v>4255</v>
      </c>
      <c r="E707" s="1851" t="s">
        <v>4256</v>
      </c>
      <c r="F707" s="1851" t="s">
        <v>2262</v>
      </c>
      <c r="G707" s="1851" t="s">
        <v>4257</v>
      </c>
      <c r="H707" s="1851" t="s">
        <v>22</v>
      </c>
      <c r="I707" s="1851" t="s">
        <v>852</v>
      </c>
    </row>
    <row customHeight="1" ht="11.25">
      <c r="A708" s="1851" t="s">
        <v>2245</v>
      </c>
      <c r="B708" s="1851" t="s">
        <v>16</v>
      </c>
      <c r="C708" s="1851" t="s">
        <v>4258</v>
      </c>
      <c r="D708" s="1851" t="s">
        <v>4259</v>
      </c>
      <c r="E708" s="1851" t="s">
        <v>4260</v>
      </c>
      <c r="F708" s="1851" t="s">
        <v>2531</v>
      </c>
      <c r="G708" s="1851" t="s">
        <v>22</v>
      </c>
      <c r="H708" s="1851" t="s">
        <v>22</v>
      </c>
      <c r="I708" s="1851" t="s">
        <v>852</v>
      </c>
    </row>
    <row customHeight="1" ht="11.25">
      <c r="A709" s="1851" t="s">
        <v>2245</v>
      </c>
      <c r="B709" s="1851" t="s">
        <v>16</v>
      </c>
      <c r="C709" s="1851" t="s">
        <v>3448</v>
      </c>
      <c r="D709" s="1851" t="s">
        <v>3449</v>
      </c>
      <c r="E709" s="1851" t="s">
        <v>3450</v>
      </c>
      <c r="F709" s="1851" t="s">
        <v>2366</v>
      </c>
      <c r="G709" s="1851" t="s">
        <v>3451</v>
      </c>
      <c r="H709" s="1851" t="s">
        <v>22</v>
      </c>
      <c r="I709" s="1851" t="s">
        <v>852</v>
      </c>
    </row>
    <row customHeight="1" ht="11.25">
      <c r="A710" s="1851" t="s">
        <v>2245</v>
      </c>
      <c r="B710" s="1851" t="s">
        <v>16</v>
      </c>
      <c r="C710" s="1851" t="s">
        <v>4261</v>
      </c>
      <c r="D710" s="1851" t="s">
        <v>4262</v>
      </c>
      <c r="E710" s="1851" t="s">
        <v>4263</v>
      </c>
      <c r="F710" s="1851" t="s">
        <v>2540</v>
      </c>
      <c r="G710" s="1851" t="s">
        <v>2592</v>
      </c>
      <c r="H710" s="1851" t="s">
        <v>22</v>
      </c>
      <c r="I710" s="1851" t="s">
        <v>852</v>
      </c>
    </row>
    <row customHeight="1" ht="11.25">
      <c r="A711" s="1851" t="s">
        <v>2245</v>
      </c>
      <c r="B711" s="1851" t="s">
        <v>16</v>
      </c>
      <c r="C711" s="1851" t="s">
        <v>4264</v>
      </c>
      <c r="D711" s="1851" t="s">
        <v>3464</v>
      </c>
      <c r="E711" s="1851" t="s">
        <v>4265</v>
      </c>
      <c r="F711" s="1851" t="s">
        <v>2540</v>
      </c>
      <c r="G711" s="1851" t="s">
        <v>22</v>
      </c>
      <c r="H711" s="1851" t="s">
        <v>22</v>
      </c>
      <c r="I711" s="1851" t="s">
        <v>852</v>
      </c>
    </row>
    <row customHeight="1" ht="11.25">
      <c r="A712" s="1851" t="s">
        <v>2245</v>
      </c>
      <c r="B712" s="1851" t="s">
        <v>16</v>
      </c>
      <c r="C712" s="1851" t="s">
        <v>3466</v>
      </c>
      <c r="D712" s="1851" t="s">
        <v>3464</v>
      </c>
      <c r="E712" s="1851" t="s">
        <v>3467</v>
      </c>
      <c r="F712" s="1851" t="s">
        <v>2359</v>
      </c>
      <c r="G712" s="1851" t="s">
        <v>22</v>
      </c>
      <c r="H712" s="1851" t="s">
        <v>22</v>
      </c>
      <c r="I712" s="1851" t="s">
        <v>852</v>
      </c>
    </row>
    <row customHeight="1" ht="11.25">
      <c r="A713" s="1851" t="s">
        <v>2245</v>
      </c>
      <c r="B713" s="1851" t="s">
        <v>16</v>
      </c>
      <c r="C713" s="1851" t="s">
        <v>3471</v>
      </c>
      <c r="D713" s="1851" t="s">
        <v>3472</v>
      </c>
      <c r="E713" s="1851" t="s">
        <v>3473</v>
      </c>
      <c r="F713" s="1851" t="s">
        <v>2262</v>
      </c>
      <c r="G713" s="1851" t="s">
        <v>3165</v>
      </c>
      <c r="H713" s="1851" t="s">
        <v>22</v>
      </c>
      <c r="I713" s="1851" t="s">
        <v>852</v>
      </c>
    </row>
    <row customHeight="1" ht="11.25">
      <c r="A714" s="1851" t="s">
        <v>2245</v>
      </c>
      <c r="B714" s="1851" t="s">
        <v>16</v>
      </c>
      <c r="C714" s="1851" t="s">
        <v>4266</v>
      </c>
      <c r="D714" s="1851" t="s">
        <v>4267</v>
      </c>
      <c r="E714" s="1851" t="s">
        <v>4268</v>
      </c>
      <c r="F714" s="1851" t="s">
        <v>2389</v>
      </c>
      <c r="G714" s="1851" t="s">
        <v>4269</v>
      </c>
      <c r="H714" s="1851" t="s">
        <v>22</v>
      </c>
      <c r="I714" s="1851" t="s">
        <v>852</v>
      </c>
    </row>
    <row customHeight="1" ht="11.25">
      <c r="A715" s="1851" t="s">
        <v>2245</v>
      </c>
      <c r="B715" s="1851" t="s">
        <v>16</v>
      </c>
      <c r="C715" s="1851" t="s">
        <v>4270</v>
      </c>
      <c r="D715" s="1851" t="s">
        <v>4271</v>
      </c>
      <c r="E715" s="1851" t="s">
        <v>4272</v>
      </c>
      <c r="F715" s="1851" t="s">
        <v>2350</v>
      </c>
      <c r="G715" s="1851" t="s">
        <v>4273</v>
      </c>
      <c r="H715" s="1851" t="s">
        <v>22</v>
      </c>
      <c r="I715" s="1851" t="s">
        <v>852</v>
      </c>
    </row>
    <row customHeight="1" ht="11.25">
      <c r="A716" s="1851" t="s">
        <v>2245</v>
      </c>
      <c r="B716" s="1851" t="s">
        <v>16</v>
      </c>
      <c r="C716" s="1851" t="s">
        <v>4274</v>
      </c>
      <c r="D716" s="1851" t="s">
        <v>4275</v>
      </c>
      <c r="E716" s="1851" t="s">
        <v>4276</v>
      </c>
      <c r="F716" s="1851" t="s">
        <v>2825</v>
      </c>
      <c r="G716" s="1851" t="s">
        <v>22</v>
      </c>
      <c r="H716" s="1851" t="s">
        <v>22</v>
      </c>
      <c r="I716" s="1851" t="s">
        <v>852</v>
      </c>
    </row>
    <row customHeight="1" ht="11.25">
      <c r="A717" s="1851" t="s">
        <v>2245</v>
      </c>
      <c r="B717" s="1851" t="s">
        <v>16</v>
      </c>
      <c r="C717" s="1851" t="s">
        <v>4277</v>
      </c>
      <c r="D717" s="1851" t="s">
        <v>4278</v>
      </c>
      <c r="E717" s="1851" t="s">
        <v>4279</v>
      </c>
      <c r="F717" s="1851" t="s">
        <v>2288</v>
      </c>
      <c r="G717" s="1851" t="s">
        <v>22</v>
      </c>
      <c r="H717" s="1851" t="s">
        <v>22</v>
      </c>
      <c r="I717" s="1851" t="s">
        <v>852</v>
      </c>
    </row>
    <row customHeight="1" ht="11.25">
      <c r="A718" s="1851" t="s">
        <v>2245</v>
      </c>
      <c r="B718" s="1851" t="s">
        <v>16</v>
      </c>
      <c r="C718" s="1851" t="s">
        <v>4280</v>
      </c>
      <c r="D718" s="1851" t="s">
        <v>4281</v>
      </c>
      <c r="E718" s="1851" t="s">
        <v>4282</v>
      </c>
      <c r="F718" s="1851" t="s">
        <v>2825</v>
      </c>
      <c r="G718" s="1851" t="s">
        <v>4283</v>
      </c>
      <c r="H718" s="1851" t="s">
        <v>22</v>
      </c>
      <c r="I718" s="1851" t="s">
        <v>852</v>
      </c>
    </row>
    <row customHeight="1" ht="11.25">
      <c r="A719" s="1851" t="s">
        <v>2245</v>
      </c>
      <c r="B719" s="1851" t="s">
        <v>16</v>
      </c>
      <c r="C719" s="1851" t="s">
        <v>4284</v>
      </c>
      <c r="D719" s="1851" t="s">
        <v>4285</v>
      </c>
      <c r="E719" s="1851" t="s">
        <v>4286</v>
      </c>
      <c r="F719" s="1851" t="s">
        <v>2540</v>
      </c>
      <c r="G719" s="1851" t="s">
        <v>4287</v>
      </c>
      <c r="H719" s="1851" t="s">
        <v>22</v>
      </c>
      <c r="I719" s="1851" t="s">
        <v>852</v>
      </c>
    </row>
    <row customHeight="1" ht="11.25">
      <c r="A720" s="1851" t="s">
        <v>2245</v>
      </c>
      <c r="B720" s="1851" t="s">
        <v>16</v>
      </c>
      <c r="C720" s="1851" t="s">
        <v>3530</v>
      </c>
      <c r="D720" s="1851" t="s">
        <v>3531</v>
      </c>
      <c r="E720" s="1851" t="s">
        <v>3532</v>
      </c>
      <c r="F720" s="1851" t="s">
        <v>3533</v>
      </c>
      <c r="G720" s="1851" t="s">
        <v>22</v>
      </c>
      <c r="H720" s="1851" t="s">
        <v>22</v>
      </c>
      <c r="I720" s="1851" t="s">
        <v>852</v>
      </c>
    </row>
    <row customHeight="1" ht="11.25">
      <c r="A721" s="1851" t="s">
        <v>2245</v>
      </c>
      <c r="B721" s="1851" t="s">
        <v>16</v>
      </c>
      <c r="C721" s="1851" t="s">
        <v>4288</v>
      </c>
      <c r="D721" s="1851" t="s">
        <v>4289</v>
      </c>
      <c r="E721" s="1851" t="s">
        <v>4290</v>
      </c>
      <c r="F721" s="1851" t="s">
        <v>2355</v>
      </c>
      <c r="G721" s="1851" t="s">
        <v>3594</v>
      </c>
      <c r="H721" s="1851" t="s">
        <v>22</v>
      </c>
      <c r="I721" s="1851" t="s">
        <v>852</v>
      </c>
    </row>
    <row customHeight="1" ht="11.25">
      <c r="A722" s="1851" t="s">
        <v>2245</v>
      </c>
      <c r="B722" s="1851" t="s">
        <v>16</v>
      </c>
      <c r="C722" s="1851" t="s">
        <v>3556</v>
      </c>
      <c r="D722" s="1851" t="s">
        <v>3557</v>
      </c>
      <c r="E722" s="1851" t="s">
        <v>3558</v>
      </c>
      <c r="F722" s="1851" t="s">
        <v>2389</v>
      </c>
      <c r="G722" s="1851" t="s">
        <v>3559</v>
      </c>
      <c r="H722" s="1851" t="s">
        <v>22</v>
      </c>
      <c r="I722" s="1851" t="s">
        <v>852</v>
      </c>
    </row>
    <row customHeight="1" ht="11.25">
      <c r="A723" s="1851" t="s">
        <v>2245</v>
      </c>
      <c r="B723" s="1851" t="s">
        <v>16</v>
      </c>
      <c r="C723" s="1851" t="s">
        <v>4291</v>
      </c>
      <c r="D723" s="1851" t="s">
        <v>4292</v>
      </c>
      <c r="E723" s="1851" t="s">
        <v>4293</v>
      </c>
      <c r="F723" s="1851" t="s">
        <v>2366</v>
      </c>
      <c r="G723" s="1851" t="s">
        <v>22</v>
      </c>
      <c r="H723" s="1851" t="s">
        <v>22</v>
      </c>
      <c r="I723" s="1851" t="s">
        <v>852</v>
      </c>
    </row>
    <row customHeight="1" ht="11.25">
      <c r="A724" s="1851" t="s">
        <v>2245</v>
      </c>
      <c r="B724" s="1851" t="s">
        <v>16</v>
      </c>
      <c r="C724" s="1851" t="s">
        <v>3560</v>
      </c>
      <c r="D724" s="1851" t="s">
        <v>3561</v>
      </c>
      <c r="E724" s="1851" t="s">
        <v>3562</v>
      </c>
      <c r="F724" s="1851" t="s">
        <v>2366</v>
      </c>
      <c r="G724" s="1851" t="s">
        <v>22</v>
      </c>
      <c r="H724" s="1851" t="s">
        <v>22</v>
      </c>
      <c r="I724" s="1851" t="s">
        <v>852</v>
      </c>
    </row>
    <row customHeight="1" ht="11.25">
      <c r="A725" s="1851" t="s">
        <v>2245</v>
      </c>
      <c r="B725" s="1851" t="s">
        <v>16</v>
      </c>
      <c r="C725" s="1851" t="s">
        <v>3563</v>
      </c>
      <c r="D725" s="1851" t="s">
        <v>3564</v>
      </c>
      <c r="E725" s="1851" t="s">
        <v>3565</v>
      </c>
      <c r="F725" s="1851" t="s">
        <v>2896</v>
      </c>
      <c r="G725" s="1851" t="s">
        <v>3566</v>
      </c>
      <c r="H725" s="1851" t="s">
        <v>22</v>
      </c>
      <c r="I725" s="1851" t="s">
        <v>852</v>
      </c>
    </row>
    <row customHeight="1" ht="11.25">
      <c r="A726" s="1851" t="s">
        <v>2245</v>
      </c>
      <c r="B726" s="1851" t="s">
        <v>16</v>
      </c>
      <c r="C726" s="1851" t="s">
        <v>4294</v>
      </c>
      <c r="D726" s="1851" t="s">
        <v>4295</v>
      </c>
      <c r="E726" s="1851" t="s">
        <v>4296</v>
      </c>
      <c r="F726" s="1851" t="s">
        <v>2389</v>
      </c>
      <c r="G726" s="1851" t="s">
        <v>22</v>
      </c>
      <c r="H726" s="1851" t="s">
        <v>22</v>
      </c>
      <c r="I726" s="1851" t="s">
        <v>852</v>
      </c>
    </row>
    <row customHeight="1" ht="11.25">
      <c r="A727" s="1851" t="s">
        <v>2245</v>
      </c>
      <c r="B727" s="1851" t="s">
        <v>16</v>
      </c>
      <c r="C727" s="1851" t="s">
        <v>3567</v>
      </c>
      <c r="D727" s="1851" t="s">
        <v>3568</v>
      </c>
      <c r="E727" s="1851" t="s">
        <v>3569</v>
      </c>
      <c r="F727" s="1851" t="s">
        <v>2389</v>
      </c>
      <c r="G727" s="1851" t="s">
        <v>3570</v>
      </c>
      <c r="H727" s="1851" t="s">
        <v>22</v>
      </c>
      <c r="I727" s="1851" t="s">
        <v>852</v>
      </c>
    </row>
    <row customHeight="1" ht="11.25">
      <c r="A728" s="1851" t="s">
        <v>2245</v>
      </c>
      <c r="B728" s="1851" t="s">
        <v>16</v>
      </c>
      <c r="C728" s="1851" t="s">
        <v>4297</v>
      </c>
      <c r="D728" s="1851" t="s">
        <v>4298</v>
      </c>
      <c r="E728" s="1851" t="s">
        <v>4299</v>
      </c>
      <c r="F728" s="1851" t="s">
        <v>2333</v>
      </c>
      <c r="G728" s="1851" t="s">
        <v>22</v>
      </c>
      <c r="H728" s="1851" t="s">
        <v>22</v>
      </c>
      <c r="I728" s="1851" t="s">
        <v>852</v>
      </c>
    </row>
    <row customHeight="1" ht="11.25">
      <c r="A729" s="1851" t="s">
        <v>2245</v>
      </c>
      <c r="B729" s="1851" t="s">
        <v>16</v>
      </c>
      <c r="C729" s="1851" t="s">
        <v>3585</v>
      </c>
      <c r="D729" s="1851" t="s">
        <v>3586</v>
      </c>
      <c r="E729" s="1851" t="s">
        <v>3587</v>
      </c>
      <c r="F729" s="1851" t="s">
        <v>2452</v>
      </c>
      <c r="G729" s="1851" t="s">
        <v>22</v>
      </c>
      <c r="H729" s="1851" t="s">
        <v>22</v>
      </c>
      <c r="I729" s="1851" t="s">
        <v>852</v>
      </c>
    </row>
    <row customHeight="1" ht="11.25">
      <c r="A730" s="1851" t="s">
        <v>2245</v>
      </c>
      <c r="B730" s="1851" t="s">
        <v>16</v>
      </c>
      <c r="C730" s="1851" t="s">
        <v>3598</v>
      </c>
      <c r="D730" s="1851" t="s">
        <v>3599</v>
      </c>
      <c r="E730" s="1851" t="s">
        <v>3600</v>
      </c>
      <c r="F730" s="1851" t="s">
        <v>2536</v>
      </c>
      <c r="G730" s="1851" t="s">
        <v>3601</v>
      </c>
      <c r="H730" s="1851" t="s">
        <v>22</v>
      </c>
      <c r="I730" s="1851" t="s">
        <v>852</v>
      </c>
    </row>
    <row customHeight="1" ht="11.25">
      <c r="A731" s="1851" t="s">
        <v>2245</v>
      </c>
      <c r="B731" s="1851" t="s">
        <v>16</v>
      </c>
      <c r="C731" s="1851" t="s">
        <v>4300</v>
      </c>
      <c r="D731" s="1851" t="s">
        <v>4301</v>
      </c>
      <c r="E731" s="1851" t="s">
        <v>4302</v>
      </c>
      <c r="F731" s="1851" t="s">
        <v>2483</v>
      </c>
      <c r="G731" s="1851" t="s">
        <v>4303</v>
      </c>
      <c r="H731" s="1851" t="s">
        <v>22</v>
      </c>
      <c r="I731" s="1851" t="s">
        <v>852</v>
      </c>
    </row>
    <row customHeight="1" ht="11.25">
      <c r="A732" s="1851" t="s">
        <v>2245</v>
      </c>
      <c r="B732" s="1851" t="s">
        <v>16</v>
      </c>
      <c r="C732" s="1851" t="s">
        <v>4304</v>
      </c>
      <c r="D732" s="1851" t="s">
        <v>4305</v>
      </c>
      <c r="E732" s="1851" t="s">
        <v>4306</v>
      </c>
      <c r="F732" s="1851" t="s">
        <v>2371</v>
      </c>
      <c r="G732" s="1851" t="s">
        <v>4307</v>
      </c>
      <c r="H732" s="1851" t="s">
        <v>22</v>
      </c>
      <c r="I732" s="1851" t="s">
        <v>852</v>
      </c>
    </row>
    <row customHeight="1" ht="11.25">
      <c r="A733" s="1851" t="s">
        <v>2245</v>
      </c>
      <c r="B733" s="1851" t="s">
        <v>16</v>
      </c>
      <c r="C733" s="1851" t="s">
        <v>4308</v>
      </c>
      <c r="D733" s="1851" t="s">
        <v>4309</v>
      </c>
      <c r="E733" s="1851" t="s">
        <v>4310</v>
      </c>
      <c r="F733" s="1851" t="s">
        <v>2492</v>
      </c>
      <c r="G733" s="1851" t="s">
        <v>4311</v>
      </c>
      <c r="H733" s="1851" t="s">
        <v>22</v>
      </c>
      <c r="I733" s="1851" t="s">
        <v>852</v>
      </c>
    </row>
    <row customHeight="1" ht="11.25">
      <c r="A734" s="1851" t="s">
        <v>2245</v>
      </c>
      <c r="B734" s="1851" t="s">
        <v>16</v>
      </c>
      <c r="C734" s="1851" t="s">
        <v>4312</v>
      </c>
      <c r="D734" s="1851" t="s">
        <v>4313</v>
      </c>
      <c r="E734" s="1851" t="s">
        <v>4314</v>
      </c>
      <c r="F734" s="1851" t="s">
        <v>2389</v>
      </c>
      <c r="G734" s="1851" t="s">
        <v>4315</v>
      </c>
      <c r="H734" s="1851" t="s">
        <v>22</v>
      </c>
      <c r="I734" s="1851" t="s">
        <v>852</v>
      </c>
    </row>
    <row customHeight="1" ht="11.25">
      <c r="A735" s="1851" t="s">
        <v>2245</v>
      </c>
      <c r="B735" s="1851" t="s">
        <v>16</v>
      </c>
      <c r="C735" s="1851" t="s">
        <v>4316</v>
      </c>
      <c r="D735" s="1851" t="s">
        <v>4317</v>
      </c>
      <c r="E735" s="1851" t="s">
        <v>4318</v>
      </c>
      <c r="F735" s="1851" t="s">
        <v>2492</v>
      </c>
      <c r="G735" s="1851" t="s">
        <v>4319</v>
      </c>
      <c r="H735" s="1851" t="s">
        <v>22</v>
      </c>
      <c r="I735" s="1851" t="s">
        <v>852</v>
      </c>
    </row>
    <row customHeight="1" ht="11.25">
      <c r="A736" s="1851" t="s">
        <v>2245</v>
      </c>
      <c r="B736" s="1851" t="s">
        <v>16</v>
      </c>
      <c r="C736" s="1851" t="s">
        <v>4320</v>
      </c>
      <c r="D736" s="1851" t="s">
        <v>4321</v>
      </c>
      <c r="E736" s="1851" t="s">
        <v>4322</v>
      </c>
      <c r="F736" s="1851" t="s">
        <v>2359</v>
      </c>
      <c r="G736" s="1851" t="s">
        <v>4323</v>
      </c>
      <c r="H736" s="1851" t="s">
        <v>22</v>
      </c>
      <c r="I736" s="1851" t="s">
        <v>852</v>
      </c>
    </row>
    <row customHeight="1" ht="11.25">
      <c r="A737" s="1851" t="s">
        <v>2245</v>
      </c>
      <c r="B737" s="1851" t="s">
        <v>16</v>
      </c>
      <c r="C737" s="1851" t="s">
        <v>4324</v>
      </c>
      <c r="D737" s="1851" t="s">
        <v>4325</v>
      </c>
      <c r="E737" s="1851" t="s">
        <v>4326</v>
      </c>
      <c r="F737" s="1851" t="s">
        <v>2262</v>
      </c>
      <c r="G737" s="1851" t="s">
        <v>22</v>
      </c>
      <c r="H737" s="1851" t="s">
        <v>22</v>
      </c>
      <c r="I737" s="1851" t="s">
        <v>852</v>
      </c>
    </row>
    <row customHeight="1" ht="11.25">
      <c r="A738" s="1851" t="s">
        <v>2245</v>
      </c>
      <c r="B738" s="1851" t="s">
        <v>16</v>
      </c>
      <c r="C738" s="1851" t="s">
        <v>3608</v>
      </c>
      <c r="D738" s="1851" t="s">
        <v>3609</v>
      </c>
      <c r="E738" s="1851" t="s">
        <v>3610</v>
      </c>
      <c r="F738" s="1851" t="s">
        <v>3611</v>
      </c>
      <c r="G738" s="1851" t="s">
        <v>22</v>
      </c>
      <c r="H738" s="1851" t="s">
        <v>22</v>
      </c>
      <c r="I738" s="1851" t="s">
        <v>852</v>
      </c>
    </row>
    <row customHeight="1" ht="11.25">
      <c r="A739" s="1851" t="s">
        <v>2245</v>
      </c>
      <c r="B739" s="1851" t="s">
        <v>16</v>
      </c>
      <c r="C739" s="1851" t="s">
        <v>3612</v>
      </c>
      <c r="D739" s="1851" t="s">
        <v>3613</v>
      </c>
      <c r="E739" s="1851" t="s">
        <v>3614</v>
      </c>
      <c r="F739" s="1851" t="s">
        <v>2359</v>
      </c>
      <c r="G739" s="1851" t="s">
        <v>3615</v>
      </c>
      <c r="H739" s="1851" t="s">
        <v>22</v>
      </c>
      <c r="I739" s="1851" t="s">
        <v>852</v>
      </c>
    </row>
    <row customHeight="1" ht="11.25">
      <c r="A740" s="1851" t="s">
        <v>2245</v>
      </c>
      <c r="B740" s="1851" t="s">
        <v>16</v>
      </c>
      <c r="C740" s="1851" t="s">
        <v>4327</v>
      </c>
      <c r="D740" s="1851" t="s">
        <v>4328</v>
      </c>
      <c r="E740" s="1851" t="s">
        <v>4329</v>
      </c>
      <c r="F740" s="1851" t="s">
        <v>2389</v>
      </c>
      <c r="G740" s="1851" t="s">
        <v>4330</v>
      </c>
      <c r="H740" s="1851" t="s">
        <v>22</v>
      </c>
      <c r="I740" s="1851" t="s">
        <v>852</v>
      </c>
    </row>
    <row customHeight="1" ht="11.25">
      <c r="A741" s="1851" t="s">
        <v>2245</v>
      </c>
      <c r="B741" s="1851" t="s">
        <v>16</v>
      </c>
      <c r="C741" s="1851" t="s">
        <v>3616</v>
      </c>
      <c r="D741" s="1851" t="s">
        <v>3617</v>
      </c>
      <c r="E741" s="1851" t="s">
        <v>3618</v>
      </c>
      <c r="F741" s="1851" t="s">
        <v>2536</v>
      </c>
      <c r="G741" s="1851" t="s">
        <v>3619</v>
      </c>
      <c r="H741" s="1851" t="s">
        <v>22</v>
      </c>
      <c r="I741" s="1851" t="s">
        <v>852</v>
      </c>
    </row>
    <row customHeight="1" ht="11.25">
      <c r="A742" s="1851" t="s">
        <v>2245</v>
      </c>
      <c r="B742" s="1851" t="s">
        <v>16</v>
      </c>
      <c r="C742" s="1851" t="s">
        <v>3630</v>
      </c>
      <c r="D742" s="1851" t="s">
        <v>3631</v>
      </c>
      <c r="E742" s="1851" t="s">
        <v>3632</v>
      </c>
      <c r="F742" s="1851" t="s">
        <v>2309</v>
      </c>
      <c r="G742" s="1851" t="s">
        <v>3633</v>
      </c>
      <c r="H742" s="1851" t="s">
        <v>22</v>
      </c>
      <c r="I742" s="1851" t="s">
        <v>852</v>
      </c>
    </row>
    <row customHeight="1" ht="11.25">
      <c r="A743" s="1851" t="s">
        <v>2245</v>
      </c>
      <c r="B743" s="1851" t="s">
        <v>16</v>
      </c>
      <c r="C743" s="1851" t="s">
        <v>3634</v>
      </c>
      <c r="D743" s="1851" t="s">
        <v>3635</v>
      </c>
      <c r="E743" s="1851" t="s">
        <v>3636</v>
      </c>
      <c r="F743" s="1851" t="s">
        <v>2337</v>
      </c>
      <c r="G743" s="1851" t="s">
        <v>3637</v>
      </c>
      <c r="H743" s="1851" t="s">
        <v>22</v>
      </c>
      <c r="I743" s="1851" t="s">
        <v>852</v>
      </c>
    </row>
    <row customHeight="1" ht="11.25">
      <c r="A744" s="1851" t="s">
        <v>2245</v>
      </c>
      <c r="B744" s="1851" t="s">
        <v>16</v>
      </c>
      <c r="C744" s="1851" t="s">
        <v>3646</v>
      </c>
      <c r="D744" s="1851" t="s">
        <v>3647</v>
      </c>
      <c r="E744" s="1851" t="s">
        <v>3648</v>
      </c>
      <c r="F744" s="1851" t="s">
        <v>2262</v>
      </c>
      <c r="G744" s="1851" t="s">
        <v>22</v>
      </c>
      <c r="H744" s="1851" t="s">
        <v>22</v>
      </c>
      <c r="I744" s="1851" t="s">
        <v>852</v>
      </c>
    </row>
    <row customHeight="1" ht="11.25">
      <c r="A745" s="1851" t="s">
        <v>2245</v>
      </c>
      <c r="B745" s="1851" t="s">
        <v>16</v>
      </c>
      <c r="C745" s="1851" t="s">
        <v>4331</v>
      </c>
      <c r="D745" s="1851" t="s">
        <v>4332</v>
      </c>
      <c r="E745" s="1851" t="s">
        <v>4333</v>
      </c>
      <c r="F745" s="1851" t="s">
        <v>2295</v>
      </c>
      <c r="G745" s="1851" t="s">
        <v>4334</v>
      </c>
      <c r="H745" s="1851" t="s">
        <v>22</v>
      </c>
      <c r="I745" s="1851" t="s">
        <v>852</v>
      </c>
    </row>
    <row customHeight="1" ht="11.25">
      <c r="A746" s="1851" t="s">
        <v>2245</v>
      </c>
      <c r="B746" s="1851" t="s">
        <v>16</v>
      </c>
      <c r="C746" s="1851" t="s">
        <v>3653</v>
      </c>
      <c r="D746" s="1851" t="s">
        <v>3650</v>
      </c>
      <c r="E746" s="1851" t="s">
        <v>3651</v>
      </c>
      <c r="F746" s="1851" t="s">
        <v>3654</v>
      </c>
      <c r="G746" s="1851" t="s">
        <v>3655</v>
      </c>
      <c r="H746" s="1851" t="s">
        <v>22</v>
      </c>
      <c r="I746" s="1851" t="s">
        <v>852</v>
      </c>
    </row>
    <row customHeight="1" ht="11.25">
      <c r="A747" s="1851" t="s">
        <v>2245</v>
      </c>
      <c r="B747" s="1851" t="s">
        <v>16</v>
      </c>
      <c r="C747" s="1851" t="s">
        <v>3656</v>
      </c>
      <c r="D747" s="1851" t="s">
        <v>3657</v>
      </c>
      <c r="E747" s="1851" t="s">
        <v>3658</v>
      </c>
      <c r="F747" s="1851" t="s">
        <v>2389</v>
      </c>
      <c r="G747" s="1851" t="s">
        <v>2488</v>
      </c>
      <c r="H747" s="1851" t="s">
        <v>22</v>
      </c>
      <c r="I747" s="1851" t="s">
        <v>852</v>
      </c>
    </row>
    <row customHeight="1" ht="11.25">
      <c r="A748" s="1851" t="s">
        <v>2245</v>
      </c>
      <c r="B748" s="1851" t="s">
        <v>16</v>
      </c>
      <c r="C748" s="1851" t="s">
        <v>4335</v>
      </c>
      <c r="D748" s="1851" t="s">
        <v>4336</v>
      </c>
      <c r="E748" s="1851" t="s">
        <v>4337</v>
      </c>
      <c r="F748" s="1851" t="s">
        <v>2366</v>
      </c>
      <c r="G748" s="1851" t="s">
        <v>4338</v>
      </c>
      <c r="H748" s="1851" t="s">
        <v>22</v>
      </c>
      <c r="I748" s="1851" t="s">
        <v>852</v>
      </c>
    </row>
    <row customHeight="1" ht="11.25">
      <c r="A749" s="1851" t="s">
        <v>2245</v>
      </c>
      <c r="B749" s="1851" t="s">
        <v>16</v>
      </c>
      <c r="C749" s="1851" t="s">
        <v>4339</v>
      </c>
      <c r="D749" s="1851" t="s">
        <v>4340</v>
      </c>
      <c r="E749" s="1851" t="s">
        <v>4341</v>
      </c>
      <c r="F749" s="1851" t="s">
        <v>3935</v>
      </c>
      <c r="G749" s="1851" t="s">
        <v>4342</v>
      </c>
      <c r="H749" s="1851" t="s">
        <v>22</v>
      </c>
      <c r="I749" s="1851" t="s">
        <v>852</v>
      </c>
    </row>
    <row customHeight="1" ht="11.25">
      <c r="A750" s="1851" t="s">
        <v>2245</v>
      </c>
      <c r="B750" s="1851" t="s">
        <v>16</v>
      </c>
      <c r="C750" s="1851" t="s">
        <v>4343</v>
      </c>
      <c r="D750" s="1851" t="s">
        <v>4344</v>
      </c>
      <c r="E750" s="1851" t="s">
        <v>4345</v>
      </c>
      <c r="F750" s="1851" t="s">
        <v>2262</v>
      </c>
      <c r="G750" s="1851" t="s">
        <v>4346</v>
      </c>
      <c r="H750" s="1851" t="s">
        <v>22</v>
      </c>
      <c r="I750" s="1851" t="s">
        <v>852</v>
      </c>
    </row>
    <row customHeight="1" ht="11.25">
      <c r="A751" s="1851" t="s">
        <v>2245</v>
      </c>
      <c r="B751" s="1851" t="s">
        <v>16</v>
      </c>
      <c r="C751" s="1851" t="s">
        <v>3670</v>
      </c>
      <c r="D751" s="1851" t="s">
        <v>3671</v>
      </c>
      <c r="E751" s="1851" t="s">
        <v>3672</v>
      </c>
      <c r="F751" s="1851" t="s">
        <v>2371</v>
      </c>
      <c r="G751" s="1851" t="s">
        <v>3673</v>
      </c>
      <c r="H751" s="1851" t="s">
        <v>22</v>
      </c>
      <c r="I751" s="1851" t="s">
        <v>852</v>
      </c>
    </row>
    <row customHeight="1" ht="11.25">
      <c r="A752" s="1851" t="s">
        <v>2245</v>
      </c>
      <c r="B752" s="1851" t="s">
        <v>16</v>
      </c>
      <c r="C752" s="1851" t="s">
        <v>13</v>
      </c>
      <c r="D752" s="1851" t="s">
        <v>46</v>
      </c>
      <c r="E752" s="1851" t="s">
        <v>49</v>
      </c>
      <c r="F752" s="1851" t="s">
        <v>51</v>
      </c>
      <c r="G752" s="1851" t="s">
        <v>2592</v>
      </c>
      <c r="H752" s="1851" t="s">
        <v>22</v>
      </c>
      <c r="I752" s="1851" t="s">
        <v>852</v>
      </c>
    </row>
    <row customHeight="1" ht="11.25">
      <c r="A753" s="1851" t="s">
        <v>2245</v>
      </c>
      <c r="B753" s="1851" t="s">
        <v>16</v>
      </c>
      <c r="C753" s="1851" t="s">
        <v>3674</v>
      </c>
      <c r="D753" s="1851" t="s">
        <v>3675</v>
      </c>
      <c r="E753" s="1851" t="s">
        <v>3676</v>
      </c>
      <c r="F753" s="1851" t="s">
        <v>2416</v>
      </c>
      <c r="G753" s="1851" t="s">
        <v>22</v>
      </c>
      <c r="H753" s="1851" t="s">
        <v>22</v>
      </c>
      <c r="I753" s="1851" t="s">
        <v>852</v>
      </c>
    </row>
    <row customHeight="1" ht="11.25">
      <c r="A754" s="1851" t="s">
        <v>2245</v>
      </c>
      <c r="B754" s="1851" t="s">
        <v>16</v>
      </c>
      <c r="C754" s="1851" t="s">
        <v>3685</v>
      </c>
      <c r="D754" s="1851" t="s">
        <v>3686</v>
      </c>
      <c r="E754" s="1851" t="s">
        <v>3687</v>
      </c>
      <c r="F754" s="1851" t="s">
        <v>3688</v>
      </c>
      <c r="G754" s="1851" t="s">
        <v>3689</v>
      </c>
      <c r="H754" s="1851" t="s">
        <v>22</v>
      </c>
      <c r="I754" s="1851" t="s">
        <v>852</v>
      </c>
    </row>
    <row customHeight="1" ht="11.25">
      <c r="A755" s="1851" t="s">
        <v>2245</v>
      </c>
      <c r="B755" s="1851" t="s">
        <v>16</v>
      </c>
      <c r="C755" s="1851" t="s">
        <v>3694</v>
      </c>
      <c r="D755" s="1851" t="s">
        <v>3695</v>
      </c>
      <c r="E755" s="1851" t="s">
        <v>3696</v>
      </c>
      <c r="F755" s="1851" t="s">
        <v>2359</v>
      </c>
      <c r="G755" s="1851" t="s">
        <v>3697</v>
      </c>
      <c r="H755" s="1851" t="s">
        <v>22</v>
      </c>
      <c r="I755" s="1851" t="s">
        <v>852</v>
      </c>
    </row>
    <row customHeight="1" ht="11.25">
      <c r="A756" s="1851" t="s">
        <v>2245</v>
      </c>
      <c r="B756" s="1851" t="s">
        <v>16</v>
      </c>
      <c r="C756" s="1851" t="s">
        <v>3698</v>
      </c>
      <c r="D756" s="1851" t="s">
        <v>3699</v>
      </c>
      <c r="E756" s="1851" t="s">
        <v>3700</v>
      </c>
      <c r="F756" s="1851" t="s">
        <v>3701</v>
      </c>
      <c r="G756" s="1851" t="s">
        <v>3702</v>
      </c>
      <c r="H756" s="1851" t="s">
        <v>22</v>
      </c>
      <c r="I756" s="1851" t="s">
        <v>852</v>
      </c>
    </row>
    <row customHeight="1" ht="11.25">
      <c r="A757" s="1851" t="s">
        <v>2245</v>
      </c>
      <c r="B757" s="1851" t="s">
        <v>16</v>
      </c>
      <c r="C757" s="1851" t="s">
        <v>4347</v>
      </c>
      <c r="D757" s="1851" t="s">
        <v>4348</v>
      </c>
      <c r="E757" s="1851" t="s">
        <v>4349</v>
      </c>
      <c r="F757" s="1851" t="s">
        <v>2266</v>
      </c>
      <c r="G757" s="1851" t="s">
        <v>22</v>
      </c>
      <c r="H757" s="1851" t="s">
        <v>22</v>
      </c>
      <c r="I757" s="1851" t="s">
        <v>852</v>
      </c>
    </row>
    <row customHeight="1" ht="11.25">
      <c r="A758" s="1851" t="s">
        <v>2245</v>
      </c>
      <c r="B758" s="1851" t="s">
        <v>16</v>
      </c>
      <c r="C758" s="1851" t="s">
        <v>4350</v>
      </c>
      <c r="D758" s="1851" t="s">
        <v>4351</v>
      </c>
      <c r="E758" s="1851" t="s">
        <v>4352</v>
      </c>
      <c r="F758" s="1851" t="s">
        <v>2416</v>
      </c>
      <c r="G758" s="1851" t="s">
        <v>2488</v>
      </c>
      <c r="H758" s="1851" t="s">
        <v>22</v>
      </c>
      <c r="I758" s="1851" t="s">
        <v>852</v>
      </c>
    </row>
    <row customHeight="1" ht="11.25">
      <c r="A759" s="1851" t="s">
        <v>2245</v>
      </c>
      <c r="B759" s="1851" t="s">
        <v>16</v>
      </c>
      <c r="C759" s="1851" t="s">
        <v>4353</v>
      </c>
      <c r="D759" s="1851" t="s">
        <v>4354</v>
      </c>
      <c r="E759" s="1851" t="s">
        <v>4355</v>
      </c>
      <c r="F759" s="1851" t="s">
        <v>2262</v>
      </c>
      <c r="G759" s="1851" t="s">
        <v>4356</v>
      </c>
      <c r="H759" s="1851" t="s">
        <v>22</v>
      </c>
      <c r="I759" s="1851" t="s">
        <v>852</v>
      </c>
    </row>
    <row customHeight="1" ht="11.25">
      <c r="A760" s="1851" t="s">
        <v>2245</v>
      </c>
      <c r="B760" s="1851" t="s">
        <v>16</v>
      </c>
      <c r="C760" s="1851" t="s">
        <v>3714</v>
      </c>
      <c r="D760" s="1851" t="s">
        <v>3715</v>
      </c>
      <c r="E760" s="1851" t="s">
        <v>3716</v>
      </c>
      <c r="F760" s="1851" t="s">
        <v>2483</v>
      </c>
      <c r="G760" s="1851" t="s">
        <v>3717</v>
      </c>
      <c r="H760" s="1851" t="s">
        <v>22</v>
      </c>
      <c r="I760" s="1851" t="s">
        <v>852</v>
      </c>
    </row>
    <row customHeight="1" ht="11.25">
      <c r="A761" s="1851" t="s">
        <v>2245</v>
      </c>
      <c r="B761" s="1851" t="s">
        <v>16</v>
      </c>
      <c r="C761" s="1851" t="s">
        <v>3722</v>
      </c>
      <c r="D761" s="1851" t="s">
        <v>3723</v>
      </c>
      <c r="E761" s="1851" t="s">
        <v>3724</v>
      </c>
      <c r="F761" s="1851" t="s">
        <v>2258</v>
      </c>
      <c r="G761" s="1851" t="s">
        <v>2427</v>
      </c>
      <c r="H761" s="1851" t="s">
        <v>22</v>
      </c>
      <c r="I761" s="1851" t="s">
        <v>852</v>
      </c>
    </row>
    <row customHeight="1" ht="11.25">
      <c r="A762" s="1851" t="s">
        <v>2245</v>
      </c>
      <c r="B762" s="1851" t="s">
        <v>16</v>
      </c>
      <c r="C762" s="1851" t="s">
        <v>3732</v>
      </c>
      <c r="D762" s="1851" t="s">
        <v>3733</v>
      </c>
      <c r="E762" s="1851" t="s">
        <v>3734</v>
      </c>
      <c r="F762" s="1851" t="s">
        <v>3735</v>
      </c>
      <c r="G762" s="1851" t="s">
        <v>22</v>
      </c>
      <c r="H762" s="1851" t="s">
        <v>22</v>
      </c>
      <c r="I762" s="1851" t="s">
        <v>852</v>
      </c>
    </row>
    <row customHeight="1" ht="11.25">
      <c r="A763" s="1851" t="s">
        <v>2245</v>
      </c>
      <c r="B763" s="1851" t="s">
        <v>16</v>
      </c>
      <c r="C763" s="1851" t="s">
        <v>3746</v>
      </c>
      <c r="D763" s="1851" t="s">
        <v>3747</v>
      </c>
      <c r="E763" s="1851" t="s">
        <v>2248</v>
      </c>
      <c r="F763" s="1851" t="s">
        <v>3748</v>
      </c>
      <c r="G763" s="1851" t="s">
        <v>2254</v>
      </c>
      <c r="H763" s="1851" t="s">
        <v>22</v>
      </c>
      <c r="I763" s="1851" t="s">
        <v>852</v>
      </c>
    </row>
    <row customHeight="1" ht="11.25">
      <c r="A764" s="1851" t="s">
        <v>2245</v>
      </c>
      <c r="B764" s="1851" t="s">
        <v>16</v>
      </c>
      <c r="C764" s="1851" t="s">
        <v>2272</v>
      </c>
      <c r="D764" s="1851" t="s">
        <v>2273</v>
      </c>
      <c r="E764" s="1851" t="s">
        <v>2274</v>
      </c>
      <c r="F764" s="1851" t="s">
        <v>2275</v>
      </c>
      <c r="G764" s="1851" t="s">
        <v>22</v>
      </c>
      <c r="H764" s="1851" t="s">
        <v>22</v>
      </c>
      <c r="I764" s="1851" t="s">
        <v>905</v>
      </c>
    </row>
    <row customHeight="1" ht="11.25">
      <c r="A765" s="1851" t="s">
        <v>2245</v>
      </c>
      <c r="B765" s="1851" t="s">
        <v>16</v>
      </c>
      <c r="C765" s="1851" t="s">
        <v>4357</v>
      </c>
      <c r="D765" s="1851" t="s">
        <v>4358</v>
      </c>
      <c r="E765" s="1851" t="s">
        <v>4359</v>
      </c>
      <c r="F765" s="1851" t="s">
        <v>4360</v>
      </c>
      <c r="G765" s="1851" t="s">
        <v>4361</v>
      </c>
      <c r="H765" s="1851" t="s">
        <v>22</v>
      </c>
      <c r="I765" s="1851" t="s">
        <v>905</v>
      </c>
    </row>
    <row customHeight="1" ht="11.25">
      <c r="A766" s="1851" t="s">
        <v>2245</v>
      </c>
      <c r="B766" s="1851" t="s">
        <v>16</v>
      </c>
      <c r="C766" s="1851" t="s">
        <v>2276</v>
      </c>
      <c r="D766" s="1851" t="s">
        <v>2277</v>
      </c>
      <c r="E766" s="1851" t="s">
        <v>2278</v>
      </c>
      <c r="F766" s="1851" t="s">
        <v>2279</v>
      </c>
      <c r="G766" s="1851" t="s">
        <v>2280</v>
      </c>
      <c r="H766" s="1851" t="s">
        <v>22</v>
      </c>
      <c r="I766" s="1851" t="s">
        <v>905</v>
      </c>
    </row>
    <row customHeight="1" ht="11.25">
      <c r="A767" s="1851" t="s">
        <v>2245</v>
      </c>
      <c r="B767" s="1851" t="s">
        <v>16</v>
      </c>
      <c r="C767" s="1851" t="s">
        <v>3771</v>
      </c>
      <c r="D767" s="1851" t="s">
        <v>3772</v>
      </c>
      <c r="E767" s="1851" t="s">
        <v>3773</v>
      </c>
      <c r="F767" s="1851" t="s">
        <v>2923</v>
      </c>
      <c r="G767" s="1851" t="s">
        <v>22</v>
      </c>
      <c r="H767" s="1851" t="s">
        <v>22</v>
      </c>
      <c r="I767" s="1851" t="s">
        <v>905</v>
      </c>
    </row>
    <row customHeight="1" ht="11.25">
      <c r="A768" s="1851" t="s">
        <v>2245</v>
      </c>
      <c r="B768" s="1851" t="s">
        <v>16</v>
      </c>
      <c r="C768" s="1851" t="s">
        <v>2285</v>
      </c>
      <c r="D768" s="1851" t="s">
        <v>2286</v>
      </c>
      <c r="E768" s="1851" t="s">
        <v>2287</v>
      </c>
      <c r="F768" s="1851" t="s">
        <v>2288</v>
      </c>
      <c r="G768" s="1851" t="s">
        <v>22</v>
      </c>
      <c r="H768" s="1851" t="s">
        <v>22</v>
      </c>
      <c r="I768" s="1851" t="s">
        <v>905</v>
      </c>
    </row>
    <row customHeight="1" ht="11.25">
      <c r="A769" s="1851" t="s">
        <v>2245</v>
      </c>
      <c r="B769" s="1851" t="s">
        <v>16</v>
      </c>
      <c r="C769" s="1851" t="s">
        <v>2311</v>
      </c>
      <c r="D769" s="1851" t="s">
        <v>2312</v>
      </c>
      <c r="E769" s="1851" t="s">
        <v>2313</v>
      </c>
      <c r="F769" s="1851" t="s">
        <v>2309</v>
      </c>
      <c r="G769" s="1851" t="s">
        <v>2314</v>
      </c>
      <c r="H769" s="1851" t="s">
        <v>22</v>
      </c>
      <c r="I769" s="1851" t="s">
        <v>905</v>
      </c>
    </row>
    <row customHeight="1" ht="11.25">
      <c r="A770" s="1851" t="s">
        <v>2245</v>
      </c>
      <c r="B770" s="1851" t="s">
        <v>16</v>
      </c>
      <c r="C770" s="1851" t="s">
        <v>2315</v>
      </c>
      <c r="D770" s="1851" t="s">
        <v>2316</v>
      </c>
      <c r="E770" s="1851" t="s">
        <v>2317</v>
      </c>
      <c r="F770" s="1851" t="s">
        <v>2266</v>
      </c>
      <c r="G770" s="1851" t="s">
        <v>2318</v>
      </c>
      <c r="H770" s="1851" t="s">
        <v>22</v>
      </c>
      <c r="I770" s="1851" t="s">
        <v>905</v>
      </c>
    </row>
    <row customHeight="1" ht="11.25">
      <c r="A771" s="1851" t="s">
        <v>2245</v>
      </c>
      <c r="B771" s="1851" t="s">
        <v>16</v>
      </c>
      <c r="C771" s="1851" t="s">
        <v>2327</v>
      </c>
      <c r="D771" s="1851" t="s">
        <v>2328</v>
      </c>
      <c r="E771" s="1851" t="s">
        <v>2329</v>
      </c>
      <c r="F771" s="1851" t="s">
        <v>2262</v>
      </c>
      <c r="G771" s="1851" t="s">
        <v>2330</v>
      </c>
      <c r="H771" s="1851" t="s">
        <v>22</v>
      </c>
      <c r="I771" s="1851" t="s">
        <v>905</v>
      </c>
    </row>
    <row customHeight="1" ht="11.25">
      <c r="A772" s="1851" t="s">
        <v>2245</v>
      </c>
      <c r="B772" s="1851" t="s">
        <v>16</v>
      </c>
      <c r="C772" s="1851" t="s">
        <v>2343</v>
      </c>
      <c r="D772" s="1851" t="s">
        <v>2344</v>
      </c>
      <c r="E772" s="1851" t="s">
        <v>2345</v>
      </c>
      <c r="F772" s="1851" t="s">
        <v>2346</v>
      </c>
      <c r="G772" s="1851" t="s">
        <v>22</v>
      </c>
      <c r="H772" s="1851" t="s">
        <v>22</v>
      </c>
      <c r="I772" s="1851" t="s">
        <v>905</v>
      </c>
    </row>
    <row customHeight="1" ht="11.25">
      <c r="A773" s="1851" t="s">
        <v>2245</v>
      </c>
      <c r="B773" s="1851" t="s">
        <v>16</v>
      </c>
      <c r="C773" s="1851" t="s">
        <v>2356</v>
      </c>
      <c r="D773" s="1851" t="s">
        <v>2357</v>
      </c>
      <c r="E773" s="1851" t="s">
        <v>2358</v>
      </c>
      <c r="F773" s="1851" t="s">
        <v>2359</v>
      </c>
      <c r="G773" s="1851" t="s">
        <v>2360</v>
      </c>
      <c r="H773" s="1851" t="s">
        <v>22</v>
      </c>
      <c r="I773" s="1851" t="s">
        <v>905</v>
      </c>
    </row>
    <row customHeight="1" ht="11.25">
      <c r="A774" s="1851" t="s">
        <v>2245</v>
      </c>
      <c r="B774" s="1851" t="s">
        <v>16</v>
      </c>
      <c r="C774" s="1851" t="s">
        <v>2363</v>
      </c>
      <c r="D774" s="1851" t="s">
        <v>2364</v>
      </c>
      <c r="E774" s="1851" t="s">
        <v>2365</v>
      </c>
      <c r="F774" s="1851" t="s">
        <v>2366</v>
      </c>
      <c r="G774" s="1851" t="s">
        <v>2367</v>
      </c>
      <c r="H774" s="1851" t="s">
        <v>22</v>
      </c>
      <c r="I774" s="1851" t="s">
        <v>905</v>
      </c>
    </row>
    <row customHeight="1" ht="11.25">
      <c r="A775" s="1851" t="s">
        <v>2245</v>
      </c>
      <c r="B775" s="1851" t="s">
        <v>16</v>
      </c>
      <c r="C775" s="1851" t="s">
        <v>3790</v>
      </c>
      <c r="D775" s="1851" t="s">
        <v>3791</v>
      </c>
      <c r="E775" s="1851" t="s">
        <v>3792</v>
      </c>
      <c r="F775" s="1851" t="s">
        <v>3793</v>
      </c>
      <c r="G775" s="1851" t="s">
        <v>3794</v>
      </c>
      <c r="H775" s="1851" t="s">
        <v>22</v>
      </c>
      <c r="I775" s="1851" t="s">
        <v>905</v>
      </c>
    </row>
    <row customHeight="1" ht="11.25">
      <c r="A776" s="1851" t="s">
        <v>2245</v>
      </c>
      <c r="B776" s="1851" t="s">
        <v>16</v>
      </c>
      <c r="C776" s="1851" t="s">
        <v>2378</v>
      </c>
      <c r="D776" s="1851" t="s">
        <v>2379</v>
      </c>
      <c r="E776" s="1851" t="s">
        <v>2380</v>
      </c>
      <c r="F776" s="1851" t="s">
        <v>2381</v>
      </c>
      <c r="G776" s="1851" t="s">
        <v>2382</v>
      </c>
      <c r="H776" s="1851" t="s">
        <v>22</v>
      </c>
      <c r="I776" s="1851" t="s">
        <v>905</v>
      </c>
    </row>
    <row customHeight="1" ht="11.25">
      <c r="A777" s="1851" t="s">
        <v>2245</v>
      </c>
      <c r="B777" s="1851" t="s">
        <v>16</v>
      </c>
      <c r="C777" s="1851" t="s">
        <v>2386</v>
      </c>
      <c r="D777" s="1851" t="s">
        <v>2387</v>
      </c>
      <c r="E777" s="1851" t="s">
        <v>2388</v>
      </c>
      <c r="F777" s="1851" t="s">
        <v>2389</v>
      </c>
      <c r="G777" s="1851" t="s">
        <v>2390</v>
      </c>
      <c r="H777" s="1851" t="s">
        <v>22</v>
      </c>
      <c r="I777" s="1851" t="s">
        <v>905</v>
      </c>
    </row>
    <row customHeight="1" ht="11.25">
      <c r="A778" s="1851" t="s">
        <v>2245</v>
      </c>
      <c r="B778" s="1851" t="s">
        <v>16</v>
      </c>
      <c r="C778" s="1851" t="s">
        <v>2423</v>
      </c>
      <c r="D778" s="1851" t="s">
        <v>2424</v>
      </c>
      <c r="E778" s="1851" t="s">
        <v>2425</v>
      </c>
      <c r="F778" s="1851" t="s">
        <v>2426</v>
      </c>
      <c r="G778" s="1851" t="s">
        <v>2427</v>
      </c>
      <c r="H778" s="1851" t="s">
        <v>22</v>
      </c>
      <c r="I778" s="1851" t="s">
        <v>905</v>
      </c>
    </row>
    <row customHeight="1" ht="11.25">
      <c r="A779" s="1851" t="s">
        <v>2245</v>
      </c>
      <c r="B779" s="1851" t="s">
        <v>16</v>
      </c>
      <c r="C779" s="1851" t="s">
        <v>3807</v>
      </c>
      <c r="D779" s="1851" t="s">
        <v>3808</v>
      </c>
      <c r="E779" s="1851" t="s">
        <v>3809</v>
      </c>
      <c r="F779" s="1851" t="s">
        <v>2288</v>
      </c>
      <c r="G779" s="1851" t="s">
        <v>2488</v>
      </c>
      <c r="H779" s="1851" t="s">
        <v>22</v>
      </c>
      <c r="I779" s="1851" t="s">
        <v>905</v>
      </c>
    </row>
    <row customHeight="1" ht="11.25">
      <c r="A780" s="1851" t="s">
        <v>2245</v>
      </c>
      <c r="B780" s="1851" t="s">
        <v>16</v>
      </c>
      <c r="C780" s="1851" t="s">
        <v>2428</v>
      </c>
      <c r="D780" s="1851" t="s">
        <v>2429</v>
      </c>
      <c r="E780" s="1851" t="s">
        <v>2430</v>
      </c>
      <c r="F780" s="1851" t="s">
        <v>2431</v>
      </c>
      <c r="G780" s="1851" t="s">
        <v>2432</v>
      </c>
      <c r="H780" s="1851" t="s">
        <v>22</v>
      </c>
      <c r="I780" s="1851" t="s">
        <v>905</v>
      </c>
    </row>
    <row customHeight="1" ht="11.25">
      <c r="A781" s="1851" t="s">
        <v>2245</v>
      </c>
      <c r="B781" s="1851" t="s">
        <v>16</v>
      </c>
      <c r="C781" s="1851" t="s">
        <v>3810</v>
      </c>
      <c r="D781" s="1851" t="s">
        <v>3811</v>
      </c>
      <c r="E781" s="1851" t="s">
        <v>3812</v>
      </c>
      <c r="F781" s="1851" t="s">
        <v>2426</v>
      </c>
      <c r="G781" s="1851" t="s">
        <v>3813</v>
      </c>
      <c r="H781" s="1851" t="s">
        <v>22</v>
      </c>
      <c r="I781" s="1851" t="s">
        <v>905</v>
      </c>
    </row>
    <row customHeight="1" ht="11.25">
      <c r="A782" s="1851" t="s">
        <v>2245</v>
      </c>
      <c r="B782" s="1851" t="s">
        <v>16</v>
      </c>
      <c r="C782" s="1851" t="s">
        <v>3814</v>
      </c>
      <c r="D782" s="1851" t="s">
        <v>3815</v>
      </c>
      <c r="E782" s="1851" t="s">
        <v>3816</v>
      </c>
      <c r="F782" s="1851" t="s">
        <v>3817</v>
      </c>
      <c r="G782" s="1851" t="s">
        <v>3818</v>
      </c>
      <c r="H782" s="1851" t="s">
        <v>22</v>
      </c>
      <c r="I782" s="1851" t="s">
        <v>905</v>
      </c>
    </row>
    <row customHeight="1" ht="11.25">
      <c r="A783" s="1851" t="s">
        <v>2245</v>
      </c>
      <c r="B783" s="1851" t="s">
        <v>16</v>
      </c>
      <c r="C783" s="1851" t="s">
        <v>3823</v>
      </c>
      <c r="D783" s="1851" t="s">
        <v>3824</v>
      </c>
      <c r="E783" s="1851" t="s">
        <v>3825</v>
      </c>
      <c r="F783" s="1851" t="s">
        <v>2504</v>
      </c>
      <c r="G783" s="1851" t="s">
        <v>2488</v>
      </c>
      <c r="H783" s="1851" t="s">
        <v>22</v>
      </c>
      <c r="I783" s="1851" t="s">
        <v>905</v>
      </c>
    </row>
    <row customHeight="1" ht="11.25">
      <c r="A784" s="1851" t="s">
        <v>2245</v>
      </c>
      <c r="B784" s="1851" t="s">
        <v>16</v>
      </c>
      <c r="C784" s="1851" t="s">
        <v>2454</v>
      </c>
      <c r="D784" s="1851" t="s">
        <v>2455</v>
      </c>
      <c r="E784" s="1851" t="s">
        <v>2456</v>
      </c>
      <c r="F784" s="1851" t="s">
        <v>2457</v>
      </c>
      <c r="G784" s="1851" t="s">
        <v>2458</v>
      </c>
      <c r="H784" s="1851" t="s">
        <v>22</v>
      </c>
      <c r="I784" s="1851" t="s">
        <v>905</v>
      </c>
    </row>
    <row customHeight="1" ht="11.25">
      <c r="A785" s="1851" t="s">
        <v>2245</v>
      </c>
      <c r="B785" s="1851" t="s">
        <v>16</v>
      </c>
      <c r="C785" s="1851" t="s">
        <v>4362</v>
      </c>
      <c r="D785" s="1851" t="s">
        <v>4363</v>
      </c>
      <c r="E785" s="1851" t="s">
        <v>4364</v>
      </c>
      <c r="F785" s="1851" t="s">
        <v>2350</v>
      </c>
      <c r="G785" s="1851" t="s">
        <v>4365</v>
      </c>
      <c r="H785" s="1851" t="s">
        <v>22</v>
      </c>
      <c r="I785" s="1851" t="s">
        <v>905</v>
      </c>
    </row>
    <row customHeight="1" ht="11.25">
      <c r="A786" s="1851" t="s">
        <v>2245</v>
      </c>
      <c r="B786" s="1851" t="s">
        <v>16</v>
      </c>
      <c r="C786" s="1851" t="s">
        <v>3830</v>
      </c>
      <c r="D786" s="1851" t="s">
        <v>3831</v>
      </c>
      <c r="E786" s="1851" t="s">
        <v>3832</v>
      </c>
      <c r="F786" s="1851" t="s">
        <v>573</v>
      </c>
      <c r="G786" s="1851" t="s">
        <v>22</v>
      </c>
      <c r="H786" s="1851" t="s">
        <v>22</v>
      </c>
      <c r="I786" s="1851" t="s">
        <v>905</v>
      </c>
    </row>
    <row customHeight="1" ht="11.25">
      <c r="A787" s="1851" t="s">
        <v>2245</v>
      </c>
      <c r="B787" s="1851" t="s">
        <v>16</v>
      </c>
      <c r="C787" s="1851" t="s">
        <v>22</v>
      </c>
      <c r="D787" s="1851" t="s">
        <v>2473</v>
      </c>
      <c r="E787" s="1851" t="s">
        <v>2474</v>
      </c>
      <c r="F787" s="1851" t="s">
        <v>2258</v>
      </c>
      <c r="G787" s="1851" t="s">
        <v>22</v>
      </c>
      <c r="H787" s="1851" t="s">
        <v>22</v>
      </c>
      <c r="I787" s="1851" t="s">
        <v>905</v>
      </c>
    </row>
    <row customHeight="1" ht="11.25">
      <c r="A788" s="1851" t="s">
        <v>2245</v>
      </c>
      <c r="B788" s="1851" t="s">
        <v>16</v>
      </c>
      <c r="C788" s="1851" t="s">
        <v>2475</v>
      </c>
      <c r="D788" s="1851" t="s">
        <v>2476</v>
      </c>
      <c r="E788" s="1851" t="s">
        <v>2477</v>
      </c>
      <c r="F788" s="1851" t="s">
        <v>2478</v>
      </c>
      <c r="G788" s="1851" t="s">
        <v>2479</v>
      </c>
      <c r="H788" s="1851" t="s">
        <v>22</v>
      </c>
      <c r="I788" s="1851" t="s">
        <v>905</v>
      </c>
    </row>
    <row customHeight="1" ht="11.25">
      <c r="A789" s="1851" t="s">
        <v>2245</v>
      </c>
      <c r="B789" s="1851" t="s">
        <v>16</v>
      </c>
      <c r="C789" s="1851" t="s">
        <v>3836</v>
      </c>
      <c r="D789" s="1851" t="s">
        <v>3837</v>
      </c>
      <c r="E789" s="1851" t="s">
        <v>3838</v>
      </c>
      <c r="F789" s="1851" t="s">
        <v>2371</v>
      </c>
      <c r="G789" s="1851" t="s">
        <v>3839</v>
      </c>
      <c r="H789" s="1851" t="s">
        <v>22</v>
      </c>
      <c r="I789" s="1851" t="s">
        <v>905</v>
      </c>
    </row>
    <row customHeight="1" ht="11.25">
      <c r="A790" s="1851" t="s">
        <v>2245</v>
      </c>
      <c r="B790" s="1851" t="s">
        <v>16</v>
      </c>
      <c r="C790" s="1851" t="s">
        <v>2480</v>
      </c>
      <c r="D790" s="1851" t="s">
        <v>2481</v>
      </c>
      <c r="E790" s="1851" t="s">
        <v>2482</v>
      </c>
      <c r="F790" s="1851" t="s">
        <v>2483</v>
      </c>
      <c r="G790" s="1851" t="s">
        <v>2484</v>
      </c>
      <c r="H790" s="1851" t="s">
        <v>22</v>
      </c>
      <c r="I790" s="1851" t="s">
        <v>905</v>
      </c>
    </row>
    <row customHeight="1" ht="11.25">
      <c r="A791" s="1851" t="s">
        <v>2245</v>
      </c>
      <c r="B791" s="1851" t="s">
        <v>16</v>
      </c>
      <c r="C791" s="1851" t="s">
        <v>2485</v>
      </c>
      <c r="D791" s="1851" t="s">
        <v>2486</v>
      </c>
      <c r="E791" s="1851" t="s">
        <v>2487</v>
      </c>
      <c r="F791" s="1851" t="s">
        <v>2483</v>
      </c>
      <c r="G791" s="1851" t="s">
        <v>2488</v>
      </c>
      <c r="H791" s="1851" t="s">
        <v>22</v>
      </c>
      <c r="I791" s="1851" t="s">
        <v>905</v>
      </c>
    </row>
    <row customHeight="1" ht="11.25">
      <c r="A792" s="1851" t="s">
        <v>2245</v>
      </c>
      <c r="B792" s="1851" t="s">
        <v>16</v>
      </c>
      <c r="C792" s="1851" t="s">
        <v>3840</v>
      </c>
      <c r="D792" s="1851" t="s">
        <v>3841</v>
      </c>
      <c r="E792" s="1851" t="s">
        <v>3842</v>
      </c>
      <c r="F792" s="1851" t="s">
        <v>2366</v>
      </c>
      <c r="G792" s="1851" t="s">
        <v>3843</v>
      </c>
      <c r="H792" s="1851" t="s">
        <v>22</v>
      </c>
      <c r="I792" s="1851" t="s">
        <v>905</v>
      </c>
    </row>
    <row customHeight="1" ht="11.25">
      <c r="A793" s="1851" t="s">
        <v>2245</v>
      </c>
      <c r="B793" s="1851" t="s">
        <v>16</v>
      </c>
      <c r="C793" s="1851" t="s">
        <v>3844</v>
      </c>
      <c r="D793" s="1851" t="s">
        <v>3845</v>
      </c>
      <c r="E793" s="1851" t="s">
        <v>3846</v>
      </c>
      <c r="F793" s="1851" t="s">
        <v>2366</v>
      </c>
      <c r="G793" s="1851" t="s">
        <v>22</v>
      </c>
      <c r="H793" s="1851" t="s">
        <v>22</v>
      </c>
      <c r="I793" s="1851" t="s">
        <v>905</v>
      </c>
    </row>
    <row customHeight="1" ht="11.25">
      <c r="A794" s="1851" t="s">
        <v>2245</v>
      </c>
      <c r="B794" s="1851" t="s">
        <v>16</v>
      </c>
      <c r="C794" s="1851" t="s">
        <v>2489</v>
      </c>
      <c r="D794" s="1851" t="s">
        <v>2490</v>
      </c>
      <c r="E794" s="1851" t="s">
        <v>2491</v>
      </c>
      <c r="F794" s="1851" t="s">
        <v>2492</v>
      </c>
      <c r="G794" s="1851" t="s">
        <v>22</v>
      </c>
      <c r="H794" s="1851" t="s">
        <v>22</v>
      </c>
      <c r="I794" s="1851" t="s">
        <v>905</v>
      </c>
    </row>
    <row customHeight="1" ht="11.25">
      <c r="A795" s="1851" t="s">
        <v>2245</v>
      </c>
      <c r="B795" s="1851" t="s">
        <v>16</v>
      </c>
      <c r="C795" s="1851" t="s">
        <v>2493</v>
      </c>
      <c r="D795" s="1851" t="s">
        <v>2494</v>
      </c>
      <c r="E795" s="1851" t="s">
        <v>2495</v>
      </c>
      <c r="F795" s="1851" t="s">
        <v>2492</v>
      </c>
      <c r="G795" s="1851" t="s">
        <v>2496</v>
      </c>
      <c r="H795" s="1851" t="s">
        <v>22</v>
      </c>
      <c r="I795" s="1851" t="s">
        <v>905</v>
      </c>
    </row>
    <row customHeight="1" ht="11.25">
      <c r="A796" s="1851" t="s">
        <v>2245</v>
      </c>
      <c r="B796" s="1851" t="s">
        <v>16</v>
      </c>
      <c r="C796" s="1851" t="s">
        <v>2501</v>
      </c>
      <c r="D796" s="1851" t="s">
        <v>2502</v>
      </c>
      <c r="E796" s="1851" t="s">
        <v>2503</v>
      </c>
      <c r="F796" s="1851" t="s">
        <v>2504</v>
      </c>
      <c r="G796" s="1851" t="s">
        <v>2505</v>
      </c>
      <c r="H796" s="1851" t="s">
        <v>22</v>
      </c>
      <c r="I796" s="1851" t="s">
        <v>905</v>
      </c>
    </row>
    <row customHeight="1" ht="11.25">
      <c r="A797" s="1851" t="s">
        <v>2245</v>
      </c>
      <c r="B797" s="1851" t="s">
        <v>16</v>
      </c>
      <c r="C797" s="1851" t="s">
        <v>2514</v>
      </c>
      <c r="D797" s="1851" t="s">
        <v>2515</v>
      </c>
      <c r="E797" s="1851" t="s">
        <v>2516</v>
      </c>
      <c r="F797" s="1851" t="s">
        <v>2504</v>
      </c>
      <c r="G797" s="1851" t="s">
        <v>2517</v>
      </c>
      <c r="H797" s="1851" t="s">
        <v>22</v>
      </c>
      <c r="I797" s="1851" t="s">
        <v>905</v>
      </c>
    </row>
    <row customHeight="1" ht="11.25">
      <c r="A798" s="1851" t="s">
        <v>2245</v>
      </c>
      <c r="B798" s="1851" t="s">
        <v>16</v>
      </c>
      <c r="C798" s="1851" t="s">
        <v>3854</v>
      </c>
      <c r="D798" s="1851" t="s">
        <v>3855</v>
      </c>
      <c r="E798" s="1851" t="s">
        <v>3856</v>
      </c>
      <c r="F798" s="1851" t="s">
        <v>2366</v>
      </c>
      <c r="G798" s="1851" t="s">
        <v>3857</v>
      </c>
      <c r="H798" s="1851" t="s">
        <v>22</v>
      </c>
      <c r="I798" s="1851" t="s">
        <v>905</v>
      </c>
    </row>
    <row customHeight="1" ht="11.25">
      <c r="A799" s="1851" t="s">
        <v>2245</v>
      </c>
      <c r="B799" s="1851" t="s">
        <v>16</v>
      </c>
      <c r="C799" s="1851" t="s">
        <v>3858</v>
      </c>
      <c r="D799" s="1851" t="s">
        <v>3859</v>
      </c>
      <c r="E799" s="1851" t="s">
        <v>3860</v>
      </c>
      <c r="F799" s="1851" t="s">
        <v>2359</v>
      </c>
      <c r="G799" s="1851" t="s">
        <v>3861</v>
      </c>
      <c r="H799" s="1851" t="s">
        <v>22</v>
      </c>
      <c r="I799" s="1851" t="s">
        <v>905</v>
      </c>
    </row>
    <row customHeight="1" ht="11.25">
      <c r="A800" s="1851" t="s">
        <v>2245</v>
      </c>
      <c r="B800" s="1851" t="s">
        <v>16</v>
      </c>
      <c r="C800" s="1851" t="s">
        <v>2537</v>
      </c>
      <c r="D800" s="1851" t="s">
        <v>2538</v>
      </c>
      <c r="E800" s="1851" t="s">
        <v>2539</v>
      </c>
      <c r="F800" s="1851" t="s">
        <v>2540</v>
      </c>
      <c r="G800" s="1851" t="s">
        <v>2541</v>
      </c>
      <c r="H800" s="1851" t="s">
        <v>22</v>
      </c>
      <c r="I800" s="1851" t="s">
        <v>905</v>
      </c>
    </row>
    <row customHeight="1" ht="11.25">
      <c r="A801" s="1851" t="s">
        <v>2245</v>
      </c>
      <c r="B801" s="1851" t="s">
        <v>16</v>
      </c>
      <c r="C801" s="1851" t="s">
        <v>2542</v>
      </c>
      <c r="D801" s="1851" t="s">
        <v>2543</v>
      </c>
      <c r="E801" s="1851" t="s">
        <v>2544</v>
      </c>
      <c r="F801" s="1851" t="s">
        <v>2389</v>
      </c>
      <c r="G801" s="1851" t="s">
        <v>2545</v>
      </c>
      <c r="H801" s="1851" t="s">
        <v>22</v>
      </c>
      <c r="I801" s="1851" t="s">
        <v>905</v>
      </c>
    </row>
    <row customHeight="1" ht="11.25">
      <c r="A802" s="1851" t="s">
        <v>2245</v>
      </c>
      <c r="B802" s="1851" t="s">
        <v>16</v>
      </c>
      <c r="C802" s="1851" t="s">
        <v>3862</v>
      </c>
      <c r="D802" s="1851" t="s">
        <v>3863</v>
      </c>
      <c r="E802" s="1851" t="s">
        <v>3864</v>
      </c>
      <c r="F802" s="1851" t="s">
        <v>2492</v>
      </c>
      <c r="G802" s="1851" t="s">
        <v>3865</v>
      </c>
      <c r="H802" s="1851" t="s">
        <v>22</v>
      </c>
      <c r="I802" s="1851" t="s">
        <v>905</v>
      </c>
    </row>
    <row customHeight="1" ht="11.25">
      <c r="A803" s="1851" t="s">
        <v>2245</v>
      </c>
      <c r="B803" s="1851" t="s">
        <v>16</v>
      </c>
      <c r="C803" s="1851" t="s">
        <v>3866</v>
      </c>
      <c r="D803" s="1851" t="s">
        <v>3867</v>
      </c>
      <c r="E803" s="1851" t="s">
        <v>3868</v>
      </c>
      <c r="F803" s="1851" t="s">
        <v>2536</v>
      </c>
      <c r="G803" s="1851" t="s">
        <v>3869</v>
      </c>
      <c r="H803" s="1851" t="s">
        <v>22</v>
      </c>
      <c r="I803" s="1851" t="s">
        <v>905</v>
      </c>
    </row>
    <row customHeight="1" ht="11.25">
      <c r="A804" s="1851" t="s">
        <v>2245</v>
      </c>
      <c r="B804" s="1851" t="s">
        <v>16</v>
      </c>
      <c r="C804" s="1851" t="s">
        <v>3870</v>
      </c>
      <c r="D804" s="1851" t="s">
        <v>3871</v>
      </c>
      <c r="E804" s="1851" t="s">
        <v>3872</v>
      </c>
      <c r="F804" s="1851" t="s">
        <v>2266</v>
      </c>
      <c r="G804" s="1851" t="s">
        <v>22</v>
      </c>
      <c r="H804" s="1851" t="s">
        <v>22</v>
      </c>
      <c r="I804" s="1851" t="s">
        <v>905</v>
      </c>
    </row>
    <row customHeight="1" ht="11.25">
      <c r="A805" s="1851" t="s">
        <v>2245</v>
      </c>
      <c r="B805" s="1851" t="s">
        <v>16</v>
      </c>
      <c r="C805" s="1851" t="s">
        <v>3873</v>
      </c>
      <c r="D805" s="1851" t="s">
        <v>3874</v>
      </c>
      <c r="E805" s="1851" t="s">
        <v>3875</v>
      </c>
      <c r="F805" s="1851" t="s">
        <v>2540</v>
      </c>
      <c r="G805" s="1851" t="s">
        <v>2488</v>
      </c>
      <c r="H805" s="1851" t="s">
        <v>22</v>
      </c>
      <c r="I805" s="1851" t="s">
        <v>905</v>
      </c>
    </row>
    <row customHeight="1" ht="11.25">
      <c r="A806" s="1851" t="s">
        <v>2245</v>
      </c>
      <c r="B806" s="1851" t="s">
        <v>16</v>
      </c>
      <c r="C806" s="1851" t="s">
        <v>3876</v>
      </c>
      <c r="D806" s="1851" t="s">
        <v>3874</v>
      </c>
      <c r="E806" s="1851" t="s">
        <v>3877</v>
      </c>
      <c r="F806" s="1851" t="s">
        <v>2492</v>
      </c>
      <c r="G806" s="1851" t="s">
        <v>22</v>
      </c>
      <c r="H806" s="1851" t="s">
        <v>22</v>
      </c>
      <c r="I806" s="1851" t="s">
        <v>905</v>
      </c>
    </row>
    <row customHeight="1" ht="11.25">
      <c r="A807" s="1851" t="s">
        <v>2245</v>
      </c>
      <c r="B807" s="1851" t="s">
        <v>16</v>
      </c>
      <c r="C807" s="1851" t="s">
        <v>3878</v>
      </c>
      <c r="D807" s="1851" t="s">
        <v>3879</v>
      </c>
      <c r="E807" s="1851" t="s">
        <v>3880</v>
      </c>
      <c r="F807" s="1851" t="s">
        <v>2359</v>
      </c>
      <c r="G807" s="1851" t="s">
        <v>22</v>
      </c>
      <c r="H807" s="1851" t="s">
        <v>22</v>
      </c>
      <c r="I807" s="1851" t="s">
        <v>905</v>
      </c>
    </row>
    <row customHeight="1" ht="11.25">
      <c r="A808" s="1851" t="s">
        <v>2245</v>
      </c>
      <c r="B808" s="1851" t="s">
        <v>16</v>
      </c>
      <c r="C808" s="1851" t="s">
        <v>3881</v>
      </c>
      <c r="D808" s="1851" t="s">
        <v>3882</v>
      </c>
      <c r="E808" s="1851" t="s">
        <v>2641</v>
      </c>
      <c r="F808" s="1851" t="s">
        <v>2366</v>
      </c>
      <c r="G808" s="1851" t="s">
        <v>22</v>
      </c>
      <c r="H808" s="1851" t="s">
        <v>22</v>
      </c>
      <c r="I808" s="1851" t="s">
        <v>905</v>
      </c>
    </row>
    <row customHeight="1" ht="11.25">
      <c r="A809" s="1851" t="s">
        <v>2245</v>
      </c>
      <c r="B809" s="1851" t="s">
        <v>16</v>
      </c>
      <c r="C809" s="1851" t="s">
        <v>3894</v>
      </c>
      <c r="D809" s="1851" t="s">
        <v>3892</v>
      </c>
      <c r="E809" s="1851" t="s">
        <v>3895</v>
      </c>
      <c r="F809" s="1851" t="s">
        <v>2536</v>
      </c>
      <c r="G809" s="1851" t="s">
        <v>2772</v>
      </c>
      <c r="H809" s="1851" t="s">
        <v>22</v>
      </c>
      <c r="I809" s="1851" t="s">
        <v>905</v>
      </c>
    </row>
    <row customHeight="1" ht="11.25">
      <c r="A810" s="1851" t="s">
        <v>2245</v>
      </c>
      <c r="B810" s="1851" t="s">
        <v>16</v>
      </c>
      <c r="C810" s="1851" t="s">
        <v>3896</v>
      </c>
      <c r="D810" s="1851" t="s">
        <v>3897</v>
      </c>
      <c r="E810" s="1851" t="s">
        <v>3898</v>
      </c>
      <c r="F810" s="1851" t="s">
        <v>2366</v>
      </c>
      <c r="G810" s="1851" t="s">
        <v>3899</v>
      </c>
      <c r="H810" s="1851" t="s">
        <v>22</v>
      </c>
      <c r="I810" s="1851" t="s">
        <v>905</v>
      </c>
    </row>
    <row customHeight="1" ht="11.25">
      <c r="A811" s="1851" t="s">
        <v>2245</v>
      </c>
      <c r="B811" s="1851" t="s">
        <v>16</v>
      </c>
      <c r="C811" s="1851" t="s">
        <v>4366</v>
      </c>
      <c r="D811" s="1851" t="s">
        <v>4367</v>
      </c>
      <c r="E811" s="1851" t="s">
        <v>4368</v>
      </c>
      <c r="F811" s="1851" t="s">
        <v>2258</v>
      </c>
      <c r="G811" s="1851" t="s">
        <v>22</v>
      </c>
      <c r="H811" s="1851" t="s">
        <v>22</v>
      </c>
      <c r="I811" s="1851" t="s">
        <v>905</v>
      </c>
    </row>
    <row customHeight="1" ht="11.25">
      <c r="A812" s="1851" t="s">
        <v>2245</v>
      </c>
      <c r="B812" s="1851" t="s">
        <v>16</v>
      </c>
      <c r="C812" s="1851" t="s">
        <v>3900</v>
      </c>
      <c r="D812" s="1851" t="s">
        <v>3901</v>
      </c>
      <c r="E812" s="1851" t="s">
        <v>3902</v>
      </c>
      <c r="F812" s="1851" t="s">
        <v>2389</v>
      </c>
      <c r="G812" s="1851" t="s">
        <v>22</v>
      </c>
      <c r="H812" s="1851" t="s">
        <v>22</v>
      </c>
      <c r="I812" s="1851" t="s">
        <v>905</v>
      </c>
    </row>
    <row customHeight="1" ht="11.25">
      <c r="A813" s="1851" t="s">
        <v>2245</v>
      </c>
      <c r="B813" s="1851" t="s">
        <v>16</v>
      </c>
      <c r="C813" s="1851" t="s">
        <v>2546</v>
      </c>
      <c r="D813" s="1851" t="s">
        <v>2547</v>
      </c>
      <c r="E813" s="1851" t="s">
        <v>2548</v>
      </c>
      <c r="F813" s="1851" t="s">
        <v>2366</v>
      </c>
      <c r="G813" s="1851" t="s">
        <v>2549</v>
      </c>
      <c r="H813" s="1851" t="s">
        <v>22</v>
      </c>
      <c r="I813" s="1851" t="s">
        <v>905</v>
      </c>
    </row>
    <row customHeight="1" ht="11.25">
      <c r="A814" s="1851" t="s">
        <v>2245</v>
      </c>
      <c r="B814" s="1851" t="s">
        <v>16</v>
      </c>
      <c r="C814" s="1851" t="s">
        <v>3907</v>
      </c>
      <c r="D814" s="1851" t="s">
        <v>3908</v>
      </c>
      <c r="E814" s="1851" t="s">
        <v>3909</v>
      </c>
      <c r="F814" s="1851" t="s">
        <v>2366</v>
      </c>
      <c r="G814" s="1851" t="s">
        <v>3910</v>
      </c>
      <c r="H814" s="1851" t="s">
        <v>22</v>
      </c>
      <c r="I814" s="1851" t="s">
        <v>905</v>
      </c>
    </row>
    <row customHeight="1" ht="11.25">
      <c r="A815" s="1851" t="s">
        <v>2245</v>
      </c>
      <c r="B815" s="1851" t="s">
        <v>16</v>
      </c>
      <c r="C815" s="1851" t="s">
        <v>2550</v>
      </c>
      <c r="D815" s="1851" t="s">
        <v>2551</v>
      </c>
      <c r="E815" s="1851" t="s">
        <v>2552</v>
      </c>
      <c r="F815" s="1851" t="s">
        <v>2258</v>
      </c>
      <c r="G815" s="1851" t="s">
        <v>22</v>
      </c>
      <c r="H815" s="1851" t="s">
        <v>22</v>
      </c>
      <c r="I815" s="1851" t="s">
        <v>905</v>
      </c>
    </row>
    <row customHeight="1" ht="11.25">
      <c r="A816" s="1851" t="s">
        <v>2245</v>
      </c>
      <c r="B816" s="1851" t="s">
        <v>16</v>
      </c>
      <c r="C816" s="1851" t="s">
        <v>2553</v>
      </c>
      <c r="D816" s="1851" t="s">
        <v>2554</v>
      </c>
      <c r="E816" s="1851" t="s">
        <v>2555</v>
      </c>
      <c r="F816" s="1851" t="s">
        <v>2389</v>
      </c>
      <c r="G816" s="1851" t="s">
        <v>2556</v>
      </c>
      <c r="H816" s="1851" t="s">
        <v>22</v>
      </c>
      <c r="I816" s="1851" t="s">
        <v>905</v>
      </c>
    </row>
    <row customHeight="1" ht="11.25">
      <c r="A817" s="1851" t="s">
        <v>2245</v>
      </c>
      <c r="B817" s="1851" t="s">
        <v>16</v>
      </c>
      <c r="C817" s="1851" t="s">
        <v>3915</v>
      </c>
      <c r="D817" s="1851" t="s">
        <v>3916</v>
      </c>
      <c r="E817" s="1851" t="s">
        <v>3917</v>
      </c>
      <c r="F817" s="1851" t="s">
        <v>2536</v>
      </c>
      <c r="G817" s="1851" t="s">
        <v>22</v>
      </c>
      <c r="H817" s="1851" t="s">
        <v>22</v>
      </c>
      <c r="I817" s="1851" t="s">
        <v>905</v>
      </c>
    </row>
    <row customHeight="1" ht="11.25">
      <c r="A818" s="1851" t="s">
        <v>2245</v>
      </c>
      <c r="B818" s="1851" t="s">
        <v>16</v>
      </c>
      <c r="C818" s="1851" t="s">
        <v>3918</v>
      </c>
      <c r="D818" s="1851" t="s">
        <v>3919</v>
      </c>
      <c r="E818" s="1851" t="s">
        <v>3920</v>
      </c>
      <c r="F818" s="1851" t="s">
        <v>2536</v>
      </c>
      <c r="G818" s="1851" t="s">
        <v>3921</v>
      </c>
      <c r="H818" s="1851" t="s">
        <v>22</v>
      </c>
      <c r="I818" s="1851" t="s">
        <v>905</v>
      </c>
    </row>
    <row customHeight="1" ht="11.25">
      <c r="A819" s="1851" t="s">
        <v>2245</v>
      </c>
      <c r="B819" s="1851" t="s">
        <v>16</v>
      </c>
      <c r="C819" s="1851" t="s">
        <v>2557</v>
      </c>
      <c r="D819" s="1851" t="s">
        <v>2558</v>
      </c>
      <c r="E819" s="1851" t="s">
        <v>2559</v>
      </c>
      <c r="F819" s="1851" t="s">
        <v>2371</v>
      </c>
      <c r="G819" s="1851" t="s">
        <v>2560</v>
      </c>
      <c r="H819" s="1851" t="s">
        <v>22</v>
      </c>
      <c r="I819" s="1851" t="s">
        <v>905</v>
      </c>
    </row>
    <row customHeight="1" ht="11.25">
      <c r="A820" s="1851" t="s">
        <v>2245</v>
      </c>
      <c r="B820" s="1851" t="s">
        <v>16</v>
      </c>
      <c r="C820" s="1851" t="s">
        <v>3928</v>
      </c>
      <c r="D820" s="1851" t="s">
        <v>3929</v>
      </c>
      <c r="E820" s="1851" t="s">
        <v>3930</v>
      </c>
      <c r="F820" s="1851" t="s">
        <v>2262</v>
      </c>
      <c r="G820" s="1851" t="s">
        <v>3931</v>
      </c>
      <c r="H820" s="1851" t="s">
        <v>22</v>
      </c>
      <c r="I820" s="1851" t="s">
        <v>905</v>
      </c>
    </row>
    <row customHeight="1" ht="11.25">
      <c r="A821" s="1851" t="s">
        <v>2245</v>
      </c>
      <c r="B821" s="1851" t="s">
        <v>16</v>
      </c>
      <c r="C821" s="1851" t="s">
        <v>3936</v>
      </c>
      <c r="D821" s="1851" t="s">
        <v>3937</v>
      </c>
      <c r="E821" s="1851" t="s">
        <v>3938</v>
      </c>
      <c r="F821" s="1851" t="s">
        <v>2371</v>
      </c>
      <c r="G821" s="1851" t="s">
        <v>22</v>
      </c>
      <c r="H821" s="1851" t="s">
        <v>22</v>
      </c>
      <c r="I821" s="1851" t="s">
        <v>905</v>
      </c>
    </row>
    <row customHeight="1" ht="11.25">
      <c r="A822" s="1851" t="s">
        <v>2245</v>
      </c>
      <c r="B822" s="1851" t="s">
        <v>16</v>
      </c>
      <c r="C822" s="1851" t="s">
        <v>2565</v>
      </c>
      <c r="D822" s="1851" t="s">
        <v>2566</v>
      </c>
      <c r="E822" s="1851" t="s">
        <v>2567</v>
      </c>
      <c r="F822" s="1851" t="s">
        <v>2483</v>
      </c>
      <c r="G822" s="1851" t="s">
        <v>22</v>
      </c>
      <c r="H822" s="1851" t="s">
        <v>22</v>
      </c>
      <c r="I822" s="1851" t="s">
        <v>905</v>
      </c>
    </row>
    <row customHeight="1" ht="11.25">
      <c r="A823" s="1851" t="s">
        <v>2245</v>
      </c>
      <c r="B823" s="1851" t="s">
        <v>16</v>
      </c>
      <c r="C823" s="1851" t="s">
        <v>2572</v>
      </c>
      <c r="D823" s="1851" t="s">
        <v>2573</v>
      </c>
      <c r="E823" s="1851" t="s">
        <v>2574</v>
      </c>
      <c r="F823" s="1851" t="s">
        <v>2575</v>
      </c>
      <c r="G823" s="1851" t="s">
        <v>2576</v>
      </c>
      <c r="H823" s="1851" t="s">
        <v>22</v>
      </c>
      <c r="I823" s="1851" t="s">
        <v>905</v>
      </c>
    </row>
    <row customHeight="1" ht="11.25">
      <c r="A824" s="1851" t="s">
        <v>2245</v>
      </c>
      <c r="B824" s="1851" t="s">
        <v>16</v>
      </c>
      <c r="C824" s="1851" t="s">
        <v>2577</v>
      </c>
      <c r="D824" s="1851" t="s">
        <v>2578</v>
      </c>
      <c r="E824" s="1851" t="s">
        <v>2579</v>
      </c>
      <c r="F824" s="1851" t="s">
        <v>2371</v>
      </c>
      <c r="G824" s="1851" t="s">
        <v>2580</v>
      </c>
      <c r="H824" s="1851" t="s">
        <v>22</v>
      </c>
      <c r="I824" s="1851" t="s">
        <v>905</v>
      </c>
    </row>
    <row customHeight="1" ht="11.25">
      <c r="A825" s="1851" t="s">
        <v>2245</v>
      </c>
      <c r="B825" s="1851" t="s">
        <v>16</v>
      </c>
      <c r="C825" s="1851" t="s">
        <v>3950</v>
      </c>
      <c r="D825" s="1851" t="s">
        <v>2584</v>
      </c>
      <c r="E825" s="1851" t="s">
        <v>3951</v>
      </c>
      <c r="F825" s="1851" t="s">
        <v>2350</v>
      </c>
      <c r="G825" s="1851" t="s">
        <v>22</v>
      </c>
      <c r="H825" s="1851" t="s">
        <v>22</v>
      </c>
      <c r="I825" s="1851" t="s">
        <v>905</v>
      </c>
    </row>
    <row customHeight="1" ht="11.25">
      <c r="A826" s="1851" t="s">
        <v>2245</v>
      </c>
      <c r="B826" s="1851" t="s">
        <v>16</v>
      </c>
      <c r="C826" s="1851" t="s">
        <v>2586</v>
      </c>
      <c r="D826" s="1851" t="s">
        <v>2587</v>
      </c>
      <c r="E826" s="1851" t="s">
        <v>2588</v>
      </c>
      <c r="F826" s="1851" t="s">
        <v>2258</v>
      </c>
      <c r="G826" s="1851" t="s">
        <v>22</v>
      </c>
      <c r="H826" s="1851" t="s">
        <v>22</v>
      </c>
      <c r="I826" s="1851" t="s">
        <v>905</v>
      </c>
    </row>
    <row customHeight="1" ht="11.25">
      <c r="A827" s="1851" t="s">
        <v>2245</v>
      </c>
      <c r="B827" s="1851" t="s">
        <v>16</v>
      </c>
      <c r="C827" s="1851" t="s">
        <v>2589</v>
      </c>
      <c r="D827" s="1851" t="s">
        <v>2590</v>
      </c>
      <c r="E827" s="1851" t="s">
        <v>2591</v>
      </c>
      <c r="F827" s="1851" t="s">
        <v>2371</v>
      </c>
      <c r="G827" s="1851" t="s">
        <v>2592</v>
      </c>
      <c r="H827" s="1851" t="s">
        <v>22</v>
      </c>
      <c r="I827" s="1851" t="s">
        <v>905</v>
      </c>
    </row>
    <row customHeight="1" ht="11.25">
      <c r="A828" s="1851" t="s">
        <v>2245</v>
      </c>
      <c r="B828" s="1851" t="s">
        <v>16</v>
      </c>
      <c r="C828" s="1851" t="s">
        <v>3952</v>
      </c>
      <c r="D828" s="1851" t="s">
        <v>3953</v>
      </c>
      <c r="E828" s="1851" t="s">
        <v>3954</v>
      </c>
      <c r="F828" s="1851" t="s">
        <v>2366</v>
      </c>
      <c r="G828" s="1851" t="s">
        <v>22</v>
      </c>
      <c r="H828" s="1851" t="s">
        <v>22</v>
      </c>
      <c r="I828" s="1851" t="s">
        <v>905</v>
      </c>
    </row>
    <row customHeight="1" ht="11.25">
      <c r="A829" s="1851" t="s">
        <v>2245</v>
      </c>
      <c r="B829" s="1851" t="s">
        <v>16</v>
      </c>
      <c r="C829" s="1851" t="s">
        <v>3955</v>
      </c>
      <c r="D829" s="1851" t="s">
        <v>3956</v>
      </c>
      <c r="E829" s="1851" t="s">
        <v>3957</v>
      </c>
      <c r="F829" s="1851" t="s">
        <v>2371</v>
      </c>
      <c r="G829" s="1851" t="s">
        <v>3958</v>
      </c>
      <c r="H829" s="1851" t="s">
        <v>22</v>
      </c>
      <c r="I829" s="1851" t="s">
        <v>905</v>
      </c>
    </row>
    <row customHeight="1" ht="11.25">
      <c r="A830" s="1851" t="s">
        <v>2245</v>
      </c>
      <c r="B830" s="1851" t="s">
        <v>16</v>
      </c>
      <c r="C830" s="1851" t="s">
        <v>2596</v>
      </c>
      <c r="D830" s="1851" t="s">
        <v>2597</v>
      </c>
      <c r="E830" s="1851" t="s">
        <v>2598</v>
      </c>
      <c r="F830" s="1851" t="s">
        <v>2253</v>
      </c>
      <c r="G830" s="1851" t="s">
        <v>2599</v>
      </c>
      <c r="H830" s="1851" t="s">
        <v>22</v>
      </c>
      <c r="I830" s="1851" t="s">
        <v>905</v>
      </c>
    </row>
    <row customHeight="1" ht="11.25">
      <c r="A831" s="1851" t="s">
        <v>2245</v>
      </c>
      <c r="B831" s="1851" t="s">
        <v>16</v>
      </c>
      <c r="C831" s="1851" t="s">
        <v>3959</v>
      </c>
      <c r="D831" s="1851" t="s">
        <v>3960</v>
      </c>
      <c r="E831" s="1851" t="s">
        <v>3961</v>
      </c>
      <c r="F831" s="1851" t="s">
        <v>2540</v>
      </c>
      <c r="G831" s="1851" t="s">
        <v>3962</v>
      </c>
      <c r="H831" s="1851" t="s">
        <v>22</v>
      </c>
      <c r="I831" s="1851" t="s">
        <v>905</v>
      </c>
    </row>
    <row customHeight="1" ht="11.25">
      <c r="A832" s="1851" t="s">
        <v>2245</v>
      </c>
      <c r="B832" s="1851" t="s">
        <v>16</v>
      </c>
      <c r="C832" s="1851" t="s">
        <v>2600</v>
      </c>
      <c r="D832" s="1851" t="s">
        <v>2601</v>
      </c>
      <c r="E832" s="1851" t="s">
        <v>2602</v>
      </c>
      <c r="F832" s="1851" t="s">
        <v>2359</v>
      </c>
      <c r="G832" s="1851" t="s">
        <v>2603</v>
      </c>
      <c r="H832" s="1851" t="s">
        <v>22</v>
      </c>
      <c r="I832" s="1851" t="s">
        <v>905</v>
      </c>
    </row>
    <row customHeight="1" ht="11.25">
      <c r="A833" s="1851" t="s">
        <v>2245</v>
      </c>
      <c r="B833" s="1851" t="s">
        <v>16</v>
      </c>
      <c r="C833" s="1851" t="s">
        <v>3967</v>
      </c>
      <c r="D833" s="1851" t="s">
        <v>3968</v>
      </c>
      <c r="E833" s="1851" t="s">
        <v>3969</v>
      </c>
      <c r="F833" s="1851" t="s">
        <v>2359</v>
      </c>
      <c r="G833" s="1851" t="s">
        <v>22</v>
      </c>
      <c r="H833" s="1851" t="s">
        <v>22</v>
      </c>
      <c r="I833" s="1851" t="s">
        <v>905</v>
      </c>
    </row>
    <row customHeight="1" ht="11.25">
      <c r="A834" s="1851" t="s">
        <v>2245</v>
      </c>
      <c r="B834" s="1851" t="s">
        <v>16</v>
      </c>
      <c r="C834" s="1851" t="s">
        <v>2608</v>
      </c>
      <c r="D834" s="1851" t="s">
        <v>2609</v>
      </c>
      <c r="E834" s="1851" t="s">
        <v>2610</v>
      </c>
      <c r="F834" s="1851" t="s">
        <v>2492</v>
      </c>
      <c r="G834" s="1851" t="s">
        <v>2611</v>
      </c>
      <c r="H834" s="1851" t="s">
        <v>22</v>
      </c>
      <c r="I834" s="1851" t="s">
        <v>905</v>
      </c>
    </row>
    <row customHeight="1" ht="11.25">
      <c r="A835" s="1851" t="s">
        <v>2245</v>
      </c>
      <c r="B835" s="1851" t="s">
        <v>16</v>
      </c>
      <c r="C835" s="1851" t="s">
        <v>2615</v>
      </c>
      <c r="D835" s="1851" t="s">
        <v>2616</v>
      </c>
      <c r="E835" s="1851" t="s">
        <v>2617</v>
      </c>
      <c r="F835" s="1851" t="s">
        <v>2258</v>
      </c>
      <c r="G835" s="1851" t="s">
        <v>2618</v>
      </c>
      <c r="H835" s="1851" t="s">
        <v>22</v>
      </c>
      <c r="I835" s="1851" t="s">
        <v>905</v>
      </c>
    </row>
    <row customHeight="1" ht="11.25">
      <c r="A836" s="1851" t="s">
        <v>2245</v>
      </c>
      <c r="B836" s="1851" t="s">
        <v>16</v>
      </c>
      <c r="C836" s="1851" t="s">
        <v>2619</v>
      </c>
      <c r="D836" s="1851" t="s">
        <v>2620</v>
      </c>
      <c r="E836" s="1851" t="s">
        <v>2621</v>
      </c>
      <c r="F836" s="1851" t="s">
        <v>2266</v>
      </c>
      <c r="G836" s="1851" t="s">
        <v>2622</v>
      </c>
      <c r="H836" s="1851" t="s">
        <v>22</v>
      </c>
      <c r="I836" s="1851" t="s">
        <v>905</v>
      </c>
    </row>
    <row customHeight="1" ht="11.25">
      <c r="A837" s="1851" t="s">
        <v>2245</v>
      </c>
      <c r="B837" s="1851" t="s">
        <v>16</v>
      </c>
      <c r="C837" s="1851" t="s">
        <v>2623</v>
      </c>
      <c r="D837" s="1851" t="s">
        <v>2624</v>
      </c>
      <c r="E837" s="1851" t="s">
        <v>2625</v>
      </c>
      <c r="F837" s="1851" t="s">
        <v>2266</v>
      </c>
      <c r="G837" s="1851" t="s">
        <v>22</v>
      </c>
      <c r="H837" s="1851" t="s">
        <v>22</v>
      </c>
      <c r="I837" s="1851" t="s">
        <v>905</v>
      </c>
    </row>
    <row customHeight="1" ht="11.25">
      <c r="A838" s="1851" t="s">
        <v>2245</v>
      </c>
      <c r="B838" s="1851" t="s">
        <v>16</v>
      </c>
      <c r="C838" s="1851" t="s">
        <v>2630</v>
      </c>
      <c r="D838" s="1851" t="s">
        <v>2631</v>
      </c>
      <c r="E838" s="1851" t="s">
        <v>2632</v>
      </c>
      <c r="F838" s="1851" t="s">
        <v>2359</v>
      </c>
      <c r="G838" s="1851" t="s">
        <v>2633</v>
      </c>
      <c r="H838" s="1851" t="s">
        <v>22</v>
      </c>
      <c r="I838" s="1851" t="s">
        <v>905</v>
      </c>
    </row>
    <row customHeight="1" ht="11.25">
      <c r="A839" s="1851" t="s">
        <v>2245</v>
      </c>
      <c r="B839" s="1851" t="s">
        <v>16</v>
      </c>
      <c r="C839" s="1851" t="s">
        <v>2634</v>
      </c>
      <c r="D839" s="1851" t="s">
        <v>2635</v>
      </c>
      <c r="E839" s="1851" t="s">
        <v>2636</v>
      </c>
      <c r="F839" s="1851" t="s">
        <v>2637</v>
      </c>
      <c r="G839" s="1851" t="s">
        <v>2638</v>
      </c>
      <c r="H839" s="1851" t="s">
        <v>22</v>
      </c>
      <c r="I839" s="1851" t="s">
        <v>905</v>
      </c>
    </row>
    <row customHeight="1" ht="11.25">
      <c r="A840" s="1851" t="s">
        <v>2245</v>
      </c>
      <c r="B840" s="1851" t="s">
        <v>16</v>
      </c>
      <c r="C840" s="1851" t="s">
        <v>2644</v>
      </c>
      <c r="D840" s="1851" t="s">
        <v>2645</v>
      </c>
      <c r="E840" s="1851" t="s">
        <v>2646</v>
      </c>
      <c r="F840" s="1851" t="s">
        <v>2262</v>
      </c>
      <c r="G840" s="1851" t="s">
        <v>22</v>
      </c>
      <c r="H840" s="1851" t="s">
        <v>22</v>
      </c>
      <c r="I840" s="1851" t="s">
        <v>905</v>
      </c>
    </row>
    <row customHeight="1" ht="11.25">
      <c r="A841" s="1851" t="s">
        <v>2245</v>
      </c>
      <c r="B841" s="1851" t="s">
        <v>16</v>
      </c>
      <c r="C841" s="1851" t="s">
        <v>3987</v>
      </c>
      <c r="D841" s="1851" t="s">
        <v>3988</v>
      </c>
      <c r="E841" s="1851" t="s">
        <v>3989</v>
      </c>
      <c r="F841" s="1851" t="s">
        <v>2536</v>
      </c>
      <c r="G841" s="1851" t="s">
        <v>3990</v>
      </c>
      <c r="H841" s="1851" t="s">
        <v>22</v>
      </c>
      <c r="I841" s="1851" t="s">
        <v>905</v>
      </c>
    </row>
    <row customHeight="1" ht="11.25">
      <c r="A842" s="1851" t="s">
        <v>2245</v>
      </c>
      <c r="B842" s="1851" t="s">
        <v>16</v>
      </c>
      <c r="C842" s="1851" t="s">
        <v>2654</v>
      </c>
      <c r="D842" s="1851" t="s">
        <v>2655</v>
      </c>
      <c r="E842" s="1851" t="s">
        <v>2656</v>
      </c>
      <c r="F842" s="1851" t="s">
        <v>2389</v>
      </c>
      <c r="G842" s="1851" t="s">
        <v>2657</v>
      </c>
      <c r="H842" s="1851" t="s">
        <v>22</v>
      </c>
      <c r="I842" s="1851" t="s">
        <v>905</v>
      </c>
    </row>
    <row customHeight="1" ht="11.25">
      <c r="A843" s="1851" t="s">
        <v>2245</v>
      </c>
      <c r="B843" s="1851" t="s">
        <v>16</v>
      </c>
      <c r="C843" s="1851" t="s">
        <v>2661</v>
      </c>
      <c r="D843" s="1851" t="s">
        <v>2662</v>
      </c>
      <c r="E843" s="1851" t="s">
        <v>2663</v>
      </c>
      <c r="F843" s="1851" t="s">
        <v>2262</v>
      </c>
      <c r="G843" s="1851" t="s">
        <v>2664</v>
      </c>
      <c r="H843" s="1851" t="s">
        <v>22</v>
      </c>
      <c r="I843" s="1851" t="s">
        <v>905</v>
      </c>
    </row>
    <row customHeight="1" ht="11.25">
      <c r="A844" s="1851" t="s">
        <v>2245</v>
      </c>
      <c r="B844" s="1851" t="s">
        <v>16</v>
      </c>
      <c r="C844" s="1851" t="s">
        <v>3991</v>
      </c>
      <c r="D844" s="1851" t="s">
        <v>3992</v>
      </c>
      <c r="E844" s="1851" t="s">
        <v>3993</v>
      </c>
      <c r="F844" s="1851" t="s">
        <v>2492</v>
      </c>
      <c r="G844" s="1851" t="s">
        <v>3994</v>
      </c>
      <c r="H844" s="1851" t="s">
        <v>22</v>
      </c>
      <c r="I844" s="1851" t="s">
        <v>905</v>
      </c>
    </row>
    <row customHeight="1" ht="11.25">
      <c r="A845" s="1851" t="s">
        <v>2245</v>
      </c>
      <c r="B845" s="1851" t="s">
        <v>16</v>
      </c>
      <c r="C845" s="1851" t="s">
        <v>2669</v>
      </c>
      <c r="D845" s="1851" t="s">
        <v>2670</v>
      </c>
      <c r="E845" s="1851" t="s">
        <v>2671</v>
      </c>
      <c r="F845" s="1851" t="s">
        <v>2371</v>
      </c>
      <c r="G845" s="1851" t="s">
        <v>2672</v>
      </c>
      <c r="H845" s="1851" t="s">
        <v>22</v>
      </c>
      <c r="I845" s="1851" t="s">
        <v>905</v>
      </c>
    </row>
    <row customHeight="1" ht="11.25">
      <c r="A846" s="1851" t="s">
        <v>2245</v>
      </c>
      <c r="B846" s="1851" t="s">
        <v>16</v>
      </c>
      <c r="C846" s="1851" t="s">
        <v>2677</v>
      </c>
      <c r="D846" s="1851" t="s">
        <v>2678</v>
      </c>
      <c r="E846" s="1851" t="s">
        <v>2679</v>
      </c>
      <c r="F846" s="1851" t="s">
        <v>2389</v>
      </c>
      <c r="G846" s="1851" t="s">
        <v>22</v>
      </c>
      <c r="H846" s="1851" t="s">
        <v>22</v>
      </c>
      <c r="I846" s="1851" t="s">
        <v>905</v>
      </c>
    </row>
    <row customHeight="1" ht="11.25">
      <c r="A847" s="1851" t="s">
        <v>2245</v>
      </c>
      <c r="B847" s="1851" t="s">
        <v>16</v>
      </c>
      <c r="C847" s="1851" t="s">
        <v>3995</v>
      </c>
      <c r="D847" s="1851" t="s">
        <v>3996</v>
      </c>
      <c r="E847" s="1851" t="s">
        <v>3997</v>
      </c>
      <c r="F847" s="1851" t="s">
        <v>2359</v>
      </c>
      <c r="G847" s="1851" t="s">
        <v>22</v>
      </c>
      <c r="H847" s="1851" t="s">
        <v>22</v>
      </c>
      <c r="I847" s="1851" t="s">
        <v>905</v>
      </c>
    </row>
    <row customHeight="1" ht="11.25">
      <c r="A848" s="1851" t="s">
        <v>2245</v>
      </c>
      <c r="B848" s="1851" t="s">
        <v>16</v>
      </c>
      <c r="C848" s="1851" t="s">
        <v>3998</v>
      </c>
      <c r="D848" s="1851" t="s">
        <v>3999</v>
      </c>
      <c r="E848" s="1851" t="s">
        <v>4000</v>
      </c>
      <c r="F848" s="1851" t="s">
        <v>2262</v>
      </c>
      <c r="G848" s="1851" t="s">
        <v>4001</v>
      </c>
      <c r="H848" s="1851" t="s">
        <v>22</v>
      </c>
      <c r="I848" s="1851" t="s">
        <v>905</v>
      </c>
    </row>
    <row customHeight="1" ht="11.25">
      <c r="A849" s="1851" t="s">
        <v>2245</v>
      </c>
      <c r="B849" s="1851" t="s">
        <v>16</v>
      </c>
      <c r="C849" s="1851" t="s">
        <v>4002</v>
      </c>
      <c r="D849" s="1851" t="s">
        <v>4003</v>
      </c>
      <c r="E849" s="1851" t="s">
        <v>4004</v>
      </c>
      <c r="F849" s="1851" t="s">
        <v>2366</v>
      </c>
      <c r="G849" s="1851" t="s">
        <v>4005</v>
      </c>
      <c r="H849" s="1851" t="s">
        <v>22</v>
      </c>
      <c r="I849" s="1851" t="s">
        <v>905</v>
      </c>
    </row>
    <row customHeight="1" ht="11.25">
      <c r="A850" s="1851" t="s">
        <v>2245</v>
      </c>
      <c r="B850" s="1851" t="s">
        <v>16</v>
      </c>
      <c r="C850" s="1851" t="s">
        <v>2684</v>
      </c>
      <c r="D850" s="1851" t="s">
        <v>2685</v>
      </c>
      <c r="E850" s="1851" t="s">
        <v>2686</v>
      </c>
      <c r="F850" s="1851" t="s">
        <v>2366</v>
      </c>
      <c r="G850" s="1851" t="s">
        <v>2687</v>
      </c>
      <c r="H850" s="1851" t="s">
        <v>22</v>
      </c>
      <c r="I850" s="1851" t="s">
        <v>905</v>
      </c>
    </row>
    <row customHeight="1" ht="11.25">
      <c r="A851" s="1851" t="s">
        <v>2245</v>
      </c>
      <c r="B851" s="1851" t="s">
        <v>16</v>
      </c>
      <c r="C851" s="1851" t="s">
        <v>2688</v>
      </c>
      <c r="D851" s="1851" t="s">
        <v>2689</v>
      </c>
      <c r="E851" s="1851" t="s">
        <v>2690</v>
      </c>
      <c r="F851" s="1851" t="s">
        <v>2366</v>
      </c>
      <c r="G851" s="1851" t="s">
        <v>2691</v>
      </c>
      <c r="H851" s="1851" t="s">
        <v>22</v>
      </c>
      <c r="I851" s="1851" t="s">
        <v>905</v>
      </c>
    </row>
    <row customHeight="1" ht="11.25">
      <c r="A852" s="1851" t="s">
        <v>2245</v>
      </c>
      <c r="B852" s="1851" t="s">
        <v>16</v>
      </c>
      <c r="C852" s="1851" t="s">
        <v>4010</v>
      </c>
      <c r="D852" s="1851" t="s">
        <v>4011</v>
      </c>
      <c r="E852" s="1851" t="s">
        <v>4012</v>
      </c>
      <c r="F852" s="1851" t="s">
        <v>2483</v>
      </c>
      <c r="G852" s="1851" t="s">
        <v>4013</v>
      </c>
      <c r="H852" s="1851" t="s">
        <v>22</v>
      </c>
      <c r="I852" s="1851" t="s">
        <v>905</v>
      </c>
    </row>
    <row customHeight="1" ht="11.25">
      <c r="A853" s="1851" t="s">
        <v>2245</v>
      </c>
      <c r="B853" s="1851" t="s">
        <v>16</v>
      </c>
      <c r="C853" s="1851" t="s">
        <v>4014</v>
      </c>
      <c r="D853" s="1851" t="s">
        <v>4015</v>
      </c>
      <c r="E853" s="1851" t="s">
        <v>4016</v>
      </c>
      <c r="F853" s="1851" t="s">
        <v>2536</v>
      </c>
      <c r="G853" s="1851" t="s">
        <v>22</v>
      </c>
      <c r="H853" s="1851" t="s">
        <v>22</v>
      </c>
      <c r="I853" s="1851" t="s">
        <v>905</v>
      </c>
    </row>
    <row customHeight="1" ht="11.25">
      <c r="A854" s="1851" t="s">
        <v>2245</v>
      </c>
      <c r="B854" s="1851" t="s">
        <v>16</v>
      </c>
      <c r="C854" s="1851" t="s">
        <v>2692</v>
      </c>
      <c r="D854" s="1851" t="s">
        <v>2693</v>
      </c>
      <c r="E854" s="1851" t="s">
        <v>2694</v>
      </c>
      <c r="F854" s="1851" t="s">
        <v>2262</v>
      </c>
      <c r="G854" s="1851" t="s">
        <v>2695</v>
      </c>
      <c r="H854" s="1851" t="s">
        <v>22</v>
      </c>
      <c r="I854" s="1851" t="s">
        <v>905</v>
      </c>
    </row>
    <row customHeight="1" ht="11.25">
      <c r="A855" s="1851" t="s">
        <v>2245</v>
      </c>
      <c r="B855" s="1851" t="s">
        <v>16</v>
      </c>
      <c r="C855" s="1851" t="s">
        <v>4028</v>
      </c>
      <c r="D855" s="1851" t="s">
        <v>4029</v>
      </c>
      <c r="E855" s="1851" t="s">
        <v>4030</v>
      </c>
      <c r="F855" s="1851" t="s">
        <v>2266</v>
      </c>
      <c r="G855" s="1851" t="s">
        <v>4031</v>
      </c>
      <c r="H855" s="1851" t="s">
        <v>22</v>
      </c>
      <c r="I855" s="1851" t="s">
        <v>905</v>
      </c>
    </row>
    <row customHeight="1" ht="11.25">
      <c r="A856" s="1851" t="s">
        <v>2245</v>
      </c>
      <c r="B856" s="1851" t="s">
        <v>16</v>
      </c>
      <c r="C856" s="1851" t="s">
        <v>4032</v>
      </c>
      <c r="D856" s="1851" t="s">
        <v>4033</v>
      </c>
      <c r="E856" s="1851" t="s">
        <v>4034</v>
      </c>
      <c r="F856" s="1851" t="s">
        <v>2366</v>
      </c>
      <c r="G856" s="1851" t="s">
        <v>4035</v>
      </c>
      <c r="H856" s="1851" t="s">
        <v>22</v>
      </c>
      <c r="I856" s="1851" t="s">
        <v>905</v>
      </c>
    </row>
    <row customHeight="1" ht="11.25">
      <c r="A857" s="1851" t="s">
        <v>2245</v>
      </c>
      <c r="B857" s="1851" t="s">
        <v>16</v>
      </c>
      <c r="C857" s="1851" t="s">
        <v>4043</v>
      </c>
      <c r="D857" s="1851" t="s">
        <v>4044</v>
      </c>
      <c r="E857" s="1851" t="s">
        <v>4045</v>
      </c>
      <c r="F857" s="1851" t="s">
        <v>2262</v>
      </c>
      <c r="G857" s="1851" t="s">
        <v>2488</v>
      </c>
      <c r="H857" s="1851" t="s">
        <v>22</v>
      </c>
      <c r="I857" s="1851" t="s">
        <v>905</v>
      </c>
    </row>
    <row customHeight="1" ht="11.25">
      <c r="A858" s="1851" t="s">
        <v>2245</v>
      </c>
      <c r="B858" s="1851" t="s">
        <v>16</v>
      </c>
      <c r="C858" s="1851" t="s">
        <v>4046</v>
      </c>
      <c r="D858" s="1851" t="s">
        <v>4047</v>
      </c>
      <c r="E858" s="1851" t="s">
        <v>4048</v>
      </c>
      <c r="F858" s="1851" t="s">
        <v>2426</v>
      </c>
      <c r="G858" s="1851" t="s">
        <v>22</v>
      </c>
      <c r="H858" s="1851" t="s">
        <v>22</v>
      </c>
      <c r="I858" s="1851" t="s">
        <v>905</v>
      </c>
    </row>
    <row customHeight="1" ht="11.25">
      <c r="A859" s="1851" t="s">
        <v>2245</v>
      </c>
      <c r="B859" s="1851" t="s">
        <v>16</v>
      </c>
      <c r="C859" s="1851" t="s">
        <v>2725</v>
      </c>
      <c r="D859" s="1851" t="s">
        <v>2726</v>
      </c>
      <c r="E859" s="1851" t="s">
        <v>2727</v>
      </c>
      <c r="F859" s="1851" t="s">
        <v>2728</v>
      </c>
      <c r="G859" s="1851" t="s">
        <v>2729</v>
      </c>
      <c r="H859" s="1851" t="s">
        <v>22</v>
      </c>
      <c r="I859" s="1851" t="s">
        <v>905</v>
      </c>
    </row>
    <row customHeight="1" ht="11.25">
      <c r="A860" s="1851" t="s">
        <v>2245</v>
      </c>
      <c r="B860" s="1851" t="s">
        <v>16</v>
      </c>
      <c r="C860" s="1851" t="s">
        <v>4049</v>
      </c>
      <c r="D860" s="1851" t="s">
        <v>4050</v>
      </c>
      <c r="E860" s="1851" t="s">
        <v>4051</v>
      </c>
      <c r="F860" s="1851" t="s">
        <v>2262</v>
      </c>
      <c r="G860" s="1851" t="s">
        <v>2488</v>
      </c>
      <c r="H860" s="1851" t="s">
        <v>22</v>
      </c>
      <c r="I860" s="1851" t="s">
        <v>905</v>
      </c>
    </row>
    <row customHeight="1" ht="11.25">
      <c r="A861" s="1851" t="s">
        <v>2245</v>
      </c>
      <c r="B861" s="1851" t="s">
        <v>16</v>
      </c>
      <c r="C861" s="1851" t="s">
        <v>4055</v>
      </c>
      <c r="D861" s="1851" t="s">
        <v>4056</v>
      </c>
      <c r="E861" s="1851" t="s">
        <v>2248</v>
      </c>
      <c r="F861" s="1851" t="s">
        <v>4057</v>
      </c>
      <c r="G861" s="1851" t="s">
        <v>4058</v>
      </c>
      <c r="H861" s="1851" t="s">
        <v>22</v>
      </c>
      <c r="I861" s="1851" t="s">
        <v>905</v>
      </c>
    </row>
    <row customHeight="1" ht="11.25">
      <c r="A862" s="1851" t="s">
        <v>2245</v>
      </c>
      <c r="B862" s="1851" t="s">
        <v>16</v>
      </c>
      <c r="C862" s="1851" t="s">
        <v>2738</v>
      </c>
      <c r="D862" s="1851" t="s">
        <v>2739</v>
      </c>
      <c r="E862" s="1851" t="s">
        <v>2740</v>
      </c>
      <c r="F862" s="1851" t="s">
        <v>2457</v>
      </c>
      <c r="G862" s="1851" t="s">
        <v>2592</v>
      </c>
      <c r="H862" s="1851" t="s">
        <v>22</v>
      </c>
      <c r="I862" s="1851" t="s">
        <v>905</v>
      </c>
    </row>
    <row customHeight="1" ht="11.25">
      <c r="A863" s="1851" t="s">
        <v>2245</v>
      </c>
      <c r="B863" s="1851" t="s">
        <v>16</v>
      </c>
      <c r="C863" s="1851" t="s">
        <v>2753</v>
      </c>
      <c r="D863" s="1851" t="s">
        <v>2754</v>
      </c>
      <c r="E863" s="1851" t="s">
        <v>2755</v>
      </c>
      <c r="F863" s="1851" t="s">
        <v>2253</v>
      </c>
      <c r="G863" s="1851" t="s">
        <v>2756</v>
      </c>
      <c r="H863" s="1851" t="s">
        <v>22</v>
      </c>
      <c r="I863" s="1851" t="s">
        <v>905</v>
      </c>
    </row>
    <row customHeight="1" ht="11.25">
      <c r="A864" s="1851" t="s">
        <v>2245</v>
      </c>
      <c r="B864" s="1851" t="s">
        <v>16</v>
      </c>
      <c r="C864" s="1851" t="s">
        <v>2757</v>
      </c>
      <c r="D864" s="1851" t="s">
        <v>2758</v>
      </c>
      <c r="E864" s="1851" t="s">
        <v>2759</v>
      </c>
      <c r="F864" s="1851" t="s">
        <v>2309</v>
      </c>
      <c r="G864" s="1851" t="s">
        <v>2760</v>
      </c>
      <c r="H864" s="1851" t="s">
        <v>22</v>
      </c>
      <c r="I864" s="1851" t="s">
        <v>905</v>
      </c>
    </row>
    <row customHeight="1" ht="11.25">
      <c r="A865" s="1851" t="s">
        <v>2245</v>
      </c>
      <c r="B865" s="1851" t="s">
        <v>16</v>
      </c>
      <c r="C865" s="1851" t="s">
        <v>2776</v>
      </c>
      <c r="D865" s="1851" t="s">
        <v>2777</v>
      </c>
      <c r="E865" s="1851" t="s">
        <v>2778</v>
      </c>
      <c r="F865" s="1851" t="s">
        <v>2779</v>
      </c>
      <c r="G865" s="1851" t="s">
        <v>2780</v>
      </c>
      <c r="H865" s="1851" t="s">
        <v>22</v>
      </c>
      <c r="I865" s="1851" t="s">
        <v>905</v>
      </c>
    </row>
    <row customHeight="1" ht="11.25">
      <c r="A866" s="1851" t="s">
        <v>2245</v>
      </c>
      <c r="B866" s="1851" t="s">
        <v>16</v>
      </c>
      <c r="C866" s="1851" t="s">
        <v>4066</v>
      </c>
      <c r="D866" s="1851" t="s">
        <v>4067</v>
      </c>
      <c r="E866" s="1851" t="s">
        <v>4068</v>
      </c>
      <c r="F866" s="1851" t="s">
        <v>2389</v>
      </c>
      <c r="G866" s="1851" t="s">
        <v>22</v>
      </c>
      <c r="H866" s="1851" t="s">
        <v>22</v>
      </c>
      <c r="I866" s="1851" t="s">
        <v>905</v>
      </c>
    </row>
    <row customHeight="1" ht="11.25">
      <c r="A867" s="1851" t="s">
        <v>2245</v>
      </c>
      <c r="B867" s="1851" t="s">
        <v>16</v>
      </c>
      <c r="C867" s="1851" t="s">
        <v>2804</v>
      </c>
      <c r="D867" s="1851" t="s">
        <v>2805</v>
      </c>
      <c r="E867" s="1851" t="s">
        <v>2806</v>
      </c>
      <c r="F867" s="1851" t="s">
        <v>2421</v>
      </c>
      <c r="G867" s="1851" t="s">
        <v>22</v>
      </c>
      <c r="H867" s="1851" t="s">
        <v>22</v>
      </c>
      <c r="I867" s="1851" t="s">
        <v>905</v>
      </c>
    </row>
    <row customHeight="1" ht="11.25">
      <c r="A868" s="1851" t="s">
        <v>2245</v>
      </c>
      <c r="B868" s="1851" t="s">
        <v>16</v>
      </c>
      <c r="C868" s="1851" t="s">
        <v>4369</v>
      </c>
      <c r="D868" s="1851" t="s">
        <v>4370</v>
      </c>
      <c r="E868" s="1851" t="s">
        <v>4371</v>
      </c>
      <c r="F868" s="1851" t="s">
        <v>2359</v>
      </c>
      <c r="G868" s="1851" t="s">
        <v>22</v>
      </c>
      <c r="H868" s="1851" t="s">
        <v>22</v>
      </c>
      <c r="I868" s="1851" t="s">
        <v>905</v>
      </c>
    </row>
    <row customHeight="1" ht="11.25">
      <c r="A869" s="1851" t="s">
        <v>2245</v>
      </c>
      <c r="B869" s="1851" t="s">
        <v>16</v>
      </c>
      <c r="C869" s="1851" t="s">
        <v>2811</v>
      </c>
      <c r="D869" s="1851" t="s">
        <v>2812</v>
      </c>
      <c r="E869" s="1851" t="s">
        <v>2813</v>
      </c>
      <c r="F869" s="1851" t="s">
        <v>2389</v>
      </c>
      <c r="G869" s="1851" t="s">
        <v>2488</v>
      </c>
      <c r="H869" s="1851" t="s">
        <v>22</v>
      </c>
      <c r="I869" s="1851" t="s">
        <v>905</v>
      </c>
    </row>
    <row customHeight="1" ht="11.25">
      <c r="A870" s="1851" t="s">
        <v>2245</v>
      </c>
      <c r="B870" s="1851" t="s">
        <v>16</v>
      </c>
      <c r="C870" s="1851" t="s">
        <v>4372</v>
      </c>
      <c r="D870" s="1851" t="s">
        <v>4373</v>
      </c>
      <c r="E870" s="1851" t="s">
        <v>4374</v>
      </c>
      <c r="F870" s="1851" t="s">
        <v>2371</v>
      </c>
      <c r="G870" s="1851" t="s">
        <v>4076</v>
      </c>
      <c r="H870" s="1851" t="s">
        <v>22</v>
      </c>
      <c r="I870" s="1851" t="s">
        <v>905</v>
      </c>
    </row>
    <row customHeight="1" ht="11.25">
      <c r="A871" s="1851" t="s">
        <v>2245</v>
      </c>
      <c r="B871" s="1851" t="s">
        <v>16</v>
      </c>
      <c r="C871" s="1851" t="s">
        <v>4085</v>
      </c>
      <c r="D871" s="1851" t="s">
        <v>4086</v>
      </c>
      <c r="E871" s="1851" t="s">
        <v>4087</v>
      </c>
      <c r="F871" s="1851" t="s">
        <v>2355</v>
      </c>
      <c r="G871" s="1851" t="s">
        <v>4088</v>
      </c>
      <c r="H871" s="1851" t="s">
        <v>22</v>
      </c>
      <c r="I871" s="1851" t="s">
        <v>905</v>
      </c>
    </row>
    <row customHeight="1" ht="11.25">
      <c r="A872" s="1851" t="s">
        <v>2245</v>
      </c>
      <c r="B872" s="1851" t="s">
        <v>16</v>
      </c>
      <c r="C872" s="1851" t="s">
        <v>4375</v>
      </c>
      <c r="D872" s="1851" t="s">
        <v>4376</v>
      </c>
      <c r="E872" s="1851" t="s">
        <v>4377</v>
      </c>
      <c r="F872" s="1851" t="s">
        <v>2371</v>
      </c>
      <c r="G872" s="1851" t="s">
        <v>22</v>
      </c>
      <c r="H872" s="1851" t="s">
        <v>22</v>
      </c>
      <c r="I872" s="1851" t="s">
        <v>905</v>
      </c>
    </row>
    <row customHeight="1" ht="11.25">
      <c r="A873" s="1851" t="s">
        <v>2245</v>
      </c>
      <c r="B873" s="1851" t="s">
        <v>16</v>
      </c>
      <c r="C873" s="1851" t="s">
        <v>4378</v>
      </c>
      <c r="D873" s="1851" t="s">
        <v>4376</v>
      </c>
      <c r="E873" s="1851" t="s">
        <v>4379</v>
      </c>
      <c r="F873" s="1851" t="s">
        <v>2359</v>
      </c>
      <c r="G873" s="1851" t="s">
        <v>4380</v>
      </c>
      <c r="H873" s="1851" t="s">
        <v>22</v>
      </c>
      <c r="I873" s="1851" t="s">
        <v>905</v>
      </c>
    </row>
    <row customHeight="1" ht="11.25">
      <c r="A874" s="1851" t="s">
        <v>2245</v>
      </c>
      <c r="B874" s="1851" t="s">
        <v>16</v>
      </c>
      <c r="C874" s="1851" t="s">
        <v>2835</v>
      </c>
      <c r="D874" s="1851" t="s">
        <v>2836</v>
      </c>
      <c r="E874" s="1851" t="s">
        <v>2837</v>
      </c>
      <c r="F874" s="1851" t="s">
        <v>2253</v>
      </c>
      <c r="G874" s="1851" t="s">
        <v>2838</v>
      </c>
      <c r="H874" s="1851" t="s">
        <v>22</v>
      </c>
      <c r="I874" s="1851" t="s">
        <v>905</v>
      </c>
    </row>
    <row customHeight="1" ht="11.25">
      <c r="A875" s="1851" t="s">
        <v>2245</v>
      </c>
      <c r="B875" s="1851" t="s">
        <v>16</v>
      </c>
      <c r="C875" s="1851" t="s">
        <v>4092</v>
      </c>
      <c r="D875" s="1851" t="s">
        <v>4093</v>
      </c>
      <c r="E875" s="1851" t="s">
        <v>4094</v>
      </c>
      <c r="F875" s="1851" t="s">
        <v>2279</v>
      </c>
      <c r="G875" s="1851" t="s">
        <v>4095</v>
      </c>
      <c r="H875" s="1851" t="s">
        <v>22</v>
      </c>
      <c r="I875" s="1851" t="s">
        <v>905</v>
      </c>
    </row>
    <row customHeight="1" ht="11.25">
      <c r="A876" s="1851" t="s">
        <v>2245</v>
      </c>
      <c r="B876" s="1851" t="s">
        <v>16</v>
      </c>
      <c r="C876" s="1851" t="s">
        <v>4096</v>
      </c>
      <c r="D876" s="1851" t="s">
        <v>4097</v>
      </c>
      <c r="E876" s="1851" t="s">
        <v>4098</v>
      </c>
      <c r="F876" s="1851" t="s">
        <v>2262</v>
      </c>
      <c r="G876" s="1851" t="s">
        <v>4099</v>
      </c>
      <c r="H876" s="1851" t="s">
        <v>22</v>
      </c>
      <c r="I876" s="1851" t="s">
        <v>905</v>
      </c>
    </row>
    <row customHeight="1" ht="11.25">
      <c r="A877" s="1851" t="s">
        <v>2245</v>
      </c>
      <c r="B877" s="1851" t="s">
        <v>16</v>
      </c>
      <c r="C877" s="1851" t="s">
        <v>4381</v>
      </c>
      <c r="D877" s="1851" t="s">
        <v>4382</v>
      </c>
      <c r="E877" s="1851" t="s">
        <v>4383</v>
      </c>
      <c r="F877" s="1851" t="s">
        <v>2359</v>
      </c>
      <c r="G877" s="1851" t="s">
        <v>4384</v>
      </c>
      <c r="H877" s="1851" t="s">
        <v>22</v>
      </c>
      <c r="I877" s="1851" t="s">
        <v>905</v>
      </c>
    </row>
    <row customHeight="1" ht="11.25">
      <c r="A878" s="1851" t="s">
        <v>2245</v>
      </c>
      <c r="B878" s="1851" t="s">
        <v>16</v>
      </c>
      <c r="C878" s="1851" t="s">
        <v>4100</v>
      </c>
      <c r="D878" s="1851" t="s">
        <v>4101</v>
      </c>
      <c r="E878" s="1851" t="s">
        <v>4102</v>
      </c>
      <c r="F878" s="1851" t="s">
        <v>2359</v>
      </c>
      <c r="G878" s="1851" t="s">
        <v>4103</v>
      </c>
      <c r="H878" s="1851" t="s">
        <v>22</v>
      </c>
      <c r="I878" s="1851" t="s">
        <v>905</v>
      </c>
    </row>
    <row customHeight="1" ht="11.25">
      <c r="A879" s="1851" t="s">
        <v>2245</v>
      </c>
      <c r="B879" s="1851" t="s">
        <v>16</v>
      </c>
      <c r="C879" s="1851" t="s">
        <v>4104</v>
      </c>
      <c r="D879" s="1851" t="s">
        <v>4105</v>
      </c>
      <c r="E879" s="1851" t="s">
        <v>4106</v>
      </c>
      <c r="F879" s="1851" t="s">
        <v>2389</v>
      </c>
      <c r="G879" s="1851" t="s">
        <v>4107</v>
      </c>
      <c r="H879" s="1851" t="s">
        <v>22</v>
      </c>
      <c r="I879" s="1851" t="s">
        <v>905</v>
      </c>
    </row>
    <row customHeight="1" ht="11.25">
      <c r="A880" s="1851" t="s">
        <v>2245</v>
      </c>
      <c r="B880" s="1851" t="s">
        <v>16</v>
      </c>
      <c r="C880" s="1851" t="s">
        <v>4108</v>
      </c>
      <c r="D880" s="1851" t="s">
        <v>4109</v>
      </c>
      <c r="E880" s="1851" t="s">
        <v>4110</v>
      </c>
      <c r="F880" s="1851" t="s">
        <v>2389</v>
      </c>
      <c r="G880" s="1851" t="s">
        <v>4111</v>
      </c>
      <c r="H880" s="1851" t="s">
        <v>22</v>
      </c>
      <c r="I880" s="1851" t="s">
        <v>905</v>
      </c>
    </row>
    <row customHeight="1" ht="11.25">
      <c r="A881" s="1851" t="s">
        <v>2245</v>
      </c>
      <c r="B881" s="1851" t="s">
        <v>16</v>
      </c>
      <c r="C881" s="1851" t="s">
        <v>4112</v>
      </c>
      <c r="D881" s="1851" t="s">
        <v>4113</v>
      </c>
      <c r="E881" s="1851" t="s">
        <v>4114</v>
      </c>
      <c r="F881" s="1851" t="s">
        <v>2366</v>
      </c>
      <c r="G881" s="1851" t="s">
        <v>4115</v>
      </c>
      <c r="H881" s="1851" t="s">
        <v>22</v>
      </c>
      <c r="I881" s="1851" t="s">
        <v>905</v>
      </c>
    </row>
    <row customHeight="1" ht="11.25">
      <c r="A882" s="1851" t="s">
        <v>2245</v>
      </c>
      <c r="B882" s="1851" t="s">
        <v>16</v>
      </c>
      <c r="C882" s="1851" t="s">
        <v>2866</v>
      </c>
      <c r="D882" s="1851" t="s">
        <v>2867</v>
      </c>
      <c r="E882" s="1851" t="s">
        <v>2868</v>
      </c>
      <c r="F882" s="1851" t="s">
        <v>2531</v>
      </c>
      <c r="G882" s="1851" t="s">
        <v>2850</v>
      </c>
      <c r="H882" s="1851" t="s">
        <v>22</v>
      </c>
      <c r="I882" s="1851" t="s">
        <v>905</v>
      </c>
    </row>
    <row customHeight="1" ht="11.25">
      <c r="A883" s="1851" t="s">
        <v>2245</v>
      </c>
      <c r="B883" s="1851" t="s">
        <v>16</v>
      </c>
      <c r="C883" s="1851" t="s">
        <v>2873</v>
      </c>
      <c r="D883" s="1851" t="s">
        <v>2874</v>
      </c>
      <c r="E883" s="1851" t="s">
        <v>2875</v>
      </c>
      <c r="F883" s="1851" t="s">
        <v>2825</v>
      </c>
      <c r="G883" s="1851" t="s">
        <v>2876</v>
      </c>
      <c r="H883" s="1851" t="s">
        <v>22</v>
      </c>
      <c r="I883" s="1851" t="s">
        <v>905</v>
      </c>
    </row>
    <row customHeight="1" ht="11.25">
      <c r="A884" s="1851" t="s">
        <v>2245</v>
      </c>
      <c r="B884" s="1851" t="s">
        <v>16</v>
      </c>
      <c r="C884" s="1851" t="s">
        <v>2877</v>
      </c>
      <c r="D884" s="1851" t="s">
        <v>2878</v>
      </c>
      <c r="E884" s="1851" t="s">
        <v>2879</v>
      </c>
      <c r="F884" s="1851" t="s">
        <v>2426</v>
      </c>
      <c r="G884" s="1851" t="s">
        <v>2880</v>
      </c>
      <c r="H884" s="1851" t="s">
        <v>22</v>
      </c>
      <c r="I884" s="1851" t="s">
        <v>905</v>
      </c>
    </row>
    <row customHeight="1" ht="11.25">
      <c r="A885" s="1851" t="s">
        <v>2245</v>
      </c>
      <c r="B885" s="1851" t="s">
        <v>16</v>
      </c>
      <c r="C885" s="1851" t="s">
        <v>2889</v>
      </c>
      <c r="D885" s="1851" t="s">
        <v>2890</v>
      </c>
      <c r="E885" s="1851" t="s">
        <v>2891</v>
      </c>
      <c r="F885" s="1851" t="s">
        <v>2426</v>
      </c>
      <c r="G885" s="1851" t="s">
        <v>2892</v>
      </c>
      <c r="H885" s="1851" t="s">
        <v>22</v>
      </c>
      <c r="I885" s="1851" t="s">
        <v>905</v>
      </c>
    </row>
    <row customHeight="1" ht="11.25">
      <c r="A886" s="1851" t="s">
        <v>2245</v>
      </c>
      <c r="B886" s="1851" t="s">
        <v>16</v>
      </c>
      <c r="C886" s="1851" t="s">
        <v>4120</v>
      </c>
      <c r="D886" s="1851" t="s">
        <v>2899</v>
      </c>
      <c r="E886" s="1851" t="s">
        <v>4121</v>
      </c>
      <c r="F886" s="1851" t="s">
        <v>2825</v>
      </c>
      <c r="G886" s="1851" t="s">
        <v>2488</v>
      </c>
      <c r="H886" s="1851" t="s">
        <v>22</v>
      </c>
      <c r="I886" s="1851" t="s">
        <v>905</v>
      </c>
    </row>
    <row customHeight="1" ht="11.25">
      <c r="A887" s="1851" t="s">
        <v>2245</v>
      </c>
      <c r="B887" s="1851" t="s">
        <v>16</v>
      </c>
      <c r="C887" s="1851" t="s">
        <v>2898</v>
      </c>
      <c r="D887" s="1851" t="s">
        <v>2899</v>
      </c>
      <c r="E887" s="1851" t="s">
        <v>2900</v>
      </c>
      <c r="F887" s="1851" t="s">
        <v>2452</v>
      </c>
      <c r="G887" s="1851" t="s">
        <v>2901</v>
      </c>
      <c r="H887" s="1851" t="s">
        <v>22</v>
      </c>
      <c r="I887" s="1851" t="s">
        <v>905</v>
      </c>
    </row>
    <row customHeight="1" ht="11.25">
      <c r="A888" s="1851" t="s">
        <v>2245</v>
      </c>
      <c r="B888" s="1851" t="s">
        <v>16</v>
      </c>
      <c r="C888" s="1851" t="s">
        <v>2906</v>
      </c>
      <c r="D888" s="1851" t="s">
        <v>2907</v>
      </c>
      <c r="E888" s="1851" t="s">
        <v>2908</v>
      </c>
      <c r="F888" s="1851" t="s">
        <v>2389</v>
      </c>
      <c r="G888" s="1851" t="s">
        <v>2592</v>
      </c>
      <c r="H888" s="1851" t="s">
        <v>22</v>
      </c>
      <c r="I888" s="1851" t="s">
        <v>905</v>
      </c>
    </row>
    <row customHeight="1" ht="11.25">
      <c r="A889" s="1851" t="s">
        <v>2245</v>
      </c>
      <c r="B889" s="1851" t="s">
        <v>16</v>
      </c>
      <c r="C889" s="1851" t="s">
        <v>4122</v>
      </c>
      <c r="D889" s="1851" t="s">
        <v>4123</v>
      </c>
      <c r="E889" s="1851" t="s">
        <v>4124</v>
      </c>
      <c r="F889" s="1851" t="s">
        <v>2279</v>
      </c>
      <c r="G889" s="1851" t="s">
        <v>4125</v>
      </c>
      <c r="H889" s="1851" t="s">
        <v>22</v>
      </c>
      <c r="I889" s="1851" t="s">
        <v>905</v>
      </c>
    </row>
    <row customHeight="1" ht="11.25">
      <c r="A890" s="1851" t="s">
        <v>2245</v>
      </c>
      <c r="B890" s="1851" t="s">
        <v>16</v>
      </c>
      <c r="C890" s="1851" t="s">
        <v>2912</v>
      </c>
      <c r="D890" s="1851" t="s">
        <v>2913</v>
      </c>
      <c r="E890" s="1851" t="s">
        <v>2914</v>
      </c>
      <c r="F890" s="1851" t="s">
        <v>2262</v>
      </c>
      <c r="G890" s="1851" t="s">
        <v>2915</v>
      </c>
      <c r="H890" s="1851" t="s">
        <v>22</v>
      </c>
      <c r="I890" s="1851" t="s">
        <v>905</v>
      </c>
    </row>
    <row customHeight="1" ht="11.25">
      <c r="A891" s="1851" t="s">
        <v>2245</v>
      </c>
      <c r="B891" s="1851" t="s">
        <v>16</v>
      </c>
      <c r="C891" s="1851" t="s">
        <v>4126</v>
      </c>
      <c r="D891" s="1851" t="s">
        <v>4127</v>
      </c>
      <c r="E891" s="1851" t="s">
        <v>4128</v>
      </c>
      <c r="F891" s="1851" t="s">
        <v>2262</v>
      </c>
      <c r="G891" s="1851" t="s">
        <v>4129</v>
      </c>
      <c r="H891" s="1851" t="s">
        <v>22</v>
      </c>
      <c r="I891" s="1851" t="s">
        <v>905</v>
      </c>
    </row>
    <row customHeight="1" ht="11.25">
      <c r="A892" s="1851" t="s">
        <v>2245</v>
      </c>
      <c r="B892" s="1851" t="s">
        <v>16</v>
      </c>
      <c r="C892" s="1851" t="s">
        <v>4130</v>
      </c>
      <c r="D892" s="1851" t="s">
        <v>4131</v>
      </c>
      <c r="E892" s="1851" t="s">
        <v>4132</v>
      </c>
      <c r="F892" s="1851" t="s">
        <v>2371</v>
      </c>
      <c r="G892" s="1851" t="s">
        <v>3165</v>
      </c>
      <c r="H892" s="1851" t="s">
        <v>22</v>
      </c>
      <c r="I892" s="1851" t="s">
        <v>905</v>
      </c>
    </row>
    <row customHeight="1" ht="11.25">
      <c r="A893" s="1851" t="s">
        <v>2245</v>
      </c>
      <c r="B893" s="1851" t="s">
        <v>16</v>
      </c>
      <c r="C893" s="1851" t="s">
        <v>4137</v>
      </c>
      <c r="D893" s="1851" t="s">
        <v>4138</v>
      </c>
      <c r="E893" s="1851" t="s">
        <v>4139</v>
      </c>
      <c r="F893" s="1851" t="s">
        <v>2637</v>
      </c>
      <c r="G893" s="1851" t="s">
        <v>4140</v>
      </c>
      <c r="H893" s="1851" t="s">
        <v>22</v>
      </c>
      <c r="I893" s="1851" t="s">
        <v>905</v>
      </c>
    </row>
    <row customHeight="1" ht="11.25">
      <c r="A894" s="1851" t="s">
        <v>2245</v>
      </c>
      <c r="B894" s="1851" t="s">
        <v>16</v>
      </c>
      <c r="C894" s="1851" t="s">
        <v>4141</v>
      </c>
      <c r="D894" s="1851" t="s">
        <v>4142</v>
      </c>
      <c r="E894" s="1851" t="s">
        <v>4143</v>
      </c>
      <c r="F894" s="1851" t="s">
        <v>2426</v>
      </c>
      <c r="G894" s="1851" t="s">
        <v>2488</v>
      </c>
      <c r="H894" s="1851" t="s">
        <v>22</v>
      </c>
      <c r="I894" s="1851" t="s">
        <v>905</v>
      </c>
    </row>
    <row customHeight="1" ht="11.25">
      <c r="A895" s="1851" t="s">
        <v>2245</v>
      </c>
      <c r="B895" s="1851" t="s">
        <v>16</v>
      </c>
      <c r="C895" s="1851" t="s">
        <v>2949</v>
      </c>
      <c r="D895" s="1851" t="s">
        <v>2950</v>
      </c>
      <c r="E895" s="1851" t="s">
        <v>2951</v>
      </c>
      <c r="F895" s="1851" t="s">
        <v>2262</v>
      </c>
      <c r="G895" s="1851" t="s">
        <v>22</v>
      </c>
      <c r="H895" s="1851" t="s">
        <v>22</v>
      </c>
      <c r="I895" s="1851" t="s">
        <v>905</v>
      </c>
    </row>
    <row customHeight="1" ht="11.25">
      <c r="A896" s="1851" t="s">
        <v>2245</v>
      </c>
      <c r="B896" s="1851" t="s">
        <v>16</v>
      </c>
      <c r="C896" s="1851" t="s">
        <v>4151</v>
      </c>
      <c r="D896" s="1851" t="s">
        <v>4152</v>
      </c>
      <c r="E896" s="1851" t="s">
        <v>4153</v>
      </c>
      <c r="F896" s="1851" t="s">
        <v>2258</v>
      </c>
      <c r="G896" s="1851" t="s">
        <v>22</v>
      </c>
      <c r="H896" s="1851" t="s">
        <v>22</v>
      </c>
      <c r="I896" s="1851" t="s">
        <v>905</v>
      </c>
    </row>
    <row customHeight="1" ht="11.25">
      <c r="A897" s="1851" t="s">
        <v>2245</v>
      </c>
      <c r="B897" s="1851" t="s">
        <v>16</v>
      </c>
      <c r="C897" s="1851" t="s">
        <v>4154</v>
      </c>
      <c r="D897" s="1851" t="s">
        <v>4155</v>
      </c>
      <c r="E897" s="1851" t="s">
        <v>4156</v>
      </c>
      <c r="F897" s="1851" t="s">
        <v>2637</v>
      </c>
      <c r="G897" s="1851" t="s">
        <v>4157</v>
      </c>
      <c r="H897" s="1851" t="s">
        <v>22</v>
      </c>
      <c r="I897" s="1851" t="s">
        <v>905</v>
      </c>
    </row>
    <row customHeight="1" ht="11.25">
      <c r="A898" s="1851" t="s">
        <v>2245</v>
      </c>
      <c r="B898" s="1851" t="s">
        <v>16</v>
      </c>
      <c r="C898" s="1851" t="s">
        <v>4158</v>
      </c>
      <c r="D898" s="1851" t="s">
        <v>4159</v>
      </c>
      <c r="E898" s="1851" t="s">
        <v>4160</v>
      </c>
      <c r="F898" s="1851" t="s">
        <v>2262</v>
      </c>
      <c r="G898" s="1851" t="s">
        <v>4161</v>
      </c>
      <c r="H898" s="1851" t="s">
        <v>22</v>
      </c>
      <c r="I898" s="1851" t="s">
        <v>905</v>
      </c>
    </row>
    <row customHeight="1" ht="11.25">
      <c r="A899" s="1851" t="s">
        <v>2245</v>
      </c>
      <c r="B899" s="1851" t="s">
        <v>16</v>
      </c>
      <c r="C899" s="1851" t="s">
        <v>4162</v>
      </c>
      <c r="D899" s="1851" t="s">
        <v>4163</v>
      </c>
      <c r="E899" s="1851" t="s">
        <v>4164</v>
      </c>
      <c r="F899" s="1851" t="s">
        <v>2483</v>
      </c>
      <c r="G899" s="1851" t="s">
        <v>22</v>
      </c>
      <c r="H899" s="1851" t="s">
        <v>22</v>
      </c>
      <c r="I899" s="1851" t="s">
        <v>905</v>
      </c>
    </row>
    <row customHeight="1" ht="11.25">
      <c r="A900" s="1851" t="s">
        <v>2245</v>
      </c>
      <c r="B900" s="1851" t="s">
        <v>16</v>
      </c>
      <c r="C900" s="1851" t="s">
        <v>3005</v>
      </c>
      <c r="D900" s="1851" t="s">
        <v>3006</v>
      </c>
      <c r="E900" s="1851" t="s">
        <v>3007</v>
      </c>
      <c r="F900" s="1851" t="s">
        <v>2262</v>
      </c>
      <c r="G900" s="1851" t="s">
        <v>3008</v>
      </c>
      <c r="H900" s="1851" t="s">
        <v>22</v>
      </c>
      <c r="I900" s="1851" t="s">
        <v>905</v>
      </c>
    </row>
    <row customHeight="1" ht="11.25">
      <c r="A901" s="1851" t="s">
        <v>2245</v>
      </c>
      <c r="B901" s="1851" t="s">
        <v>16</v>
      </c>
      <c r="C901" s="1851" t="s">
        <v>3009</v>
      </c>
      <c r="D901" s="1851" t="s">
        <v>3010</v>
      </c>
      <c r="E901" s="1851" t="s">
        <v>3011</v>
      </c>
      <c r="F901" s="1851" t="s">
        <v>3012</v>
      </c>
      <c r="G901" s="1851" t="s">
        <v>3013</v>
      </c>
      <c r="H901" s="1851" t="s">
        <v>22</v>
      </c>
      <c r="I901" s="1851" t="s">
        <v>905</v>
      </c>
    </row>
    <row customHeight="1" ht="11.25">
      <c r="A902" s="1851" t="s">
        <v>2245</v>
      </c>
      <c r="B902" s="1851" t="s">
        <v>16</v>
      </c>
      <c r="C902" s="1851" t="s">
        <v>3014</v>
      </c>
      <c r="D902" s="1851" t="s">
        <v>3015</v>
      </c>
      <c r="E902" s="1851" t="s">
        <v>3016</v>
      </c>
      <c r="F902" s="1851" t="s">
        <v>2288</v>
      </c>
      <c r="G902" s="1851" t="s">
        <v>3017</v>
      </c>
      <c r="H902" s="1851" t="s">
        <v>22</v>
      </c>
      <c r="I902" s="1851" t="s">
        <v>905</v>
      </c>
    </row>
    <row customHeight="1" ht="11.25">
      <c r="A903" s="1851" t="s">
        <v>2245</v>
      </c>
      <c r="B903" s="1851" t="s">
        <v>16</v>
      </c>
      <c r="C903" s="1851" t="s">
        <v>4173</v>
      </c>
      <c r="D903" s="1851" t="s">
        <v>4174</v>
      </c>
      <c r="E903" s="1851" t="s">
        <v>4175</v>
      </c>
      <c r="F903" s="1851" t="s">
        <v>2492</v>
      </c>
      <c r="G903" s="1851" t="s">
        <v>22</v>
      </c>
      <c r="H903" s="1851" t="s">
        <v>22</v>
      </c>
      <c r="I903" s="1851" t="s">
        <v>905</v>
      </c>
    </row>
    <row customHeight="1" ht="11.25">
      <c r="A904" s="1851" t="s">
        <v>2245</v>
      </c>
      <c r="B904" s="1851" t="s">
        <v>16</v>
      </c>
      <c r="C904" s="1851" t="s">
        <v>4176</v>
      </c>
      <c r="D904" s="1851" t="s">
        <v>4177</v>
      </c>
      <c r="E904" s="1851" t="s">
        <v>4178</v>
      </c>
      <c r="F904" s="1851" t="s">
        <v>2262</v>
      </c>
      <c r="G904" s="1851" t="s">
        <v>4179</v>
      </c>
      <c r="H904" s="1851" t="s">
        <v>22</v>
      </c>
      <c r="I904" s="1851" t="s">
        <v>905</v>
      </c>
    </row>
    <row customHeight="1" ht="11.25">
      <c r="A905" s="1851" t="s">
        <v>2245</v>
      </c>
      <c r="B905" s="1851" t="s">
        <v>16</v>
      </c>
      <c r="C905" s="1851" t="s">
        <v>3054</v>
      </c>
      <c r="D905" s="1851" t="s">
        <v>3055</v>
      </c>
      <c r="E905" s="1851" t="s">
        <v>3056</v>
      </c>
      <c r="F905" s="1851" t="s">
        <v>2421</v>
      </c>
      <c r="G905" s="1851" t="s">
        <v>3057</v>
      </c>
      <c r="H905" s="1851" t="s">
        <v>22</v>
      </c>
      <c r="I905" s="1851" t="s">
        <v>905</v>
      </c>
    </row>
    <row customHeight="1" ht="11.25">
      <c r="A906" s="1851" t="s">
        <v>2245</v>
      </c>
      <c r="B906" s="1851" t="s">
        <v>16</v>
      </c>
      <c r="C906" s="1851" t="s">
        <v>4184</v>
      </c>
      <c r="D906" s="1851" t="s">
        <v>4185</v>
      </c>
      <c r="E906" s="1851" t="s">
        <v>4186</v>
      </c>
      <c r="F906" s="1851" t="s">
        <v>2366</v>
      </c>
      <c r="G906" s="1851" t="s">
        <v>22</v>
      </c>
      <c r="H906" s="1851" t="s">
        <v>22</v>
      </c>
      <c r="I906" s="1851" t="s">
        <v>905</v>
      </c>
    </row>
    <row customHeight="1" ht="11.25">
      <c r="A907" s="1851" t="s">
        <v>2245</v>
      </c>
      <c r="B907" s="1851" t="s">
        <v>16</v>
      </c>
      <c r="C907" s="1851" t="s">
        <v>4187</v>
      </c>
      <c r="D907" s="1851" t="s">
        <v>4188</v>
      </c>
      <c r="E907" s="1851" t="s">
        <v>4189</v>
      </c>
      <c r="F907" s="1851" t="s">
        <v>2366</v>
      </c>
      <c r="G907" s="1851" t="s">
        <v>4190</v>
      </c>
      <c r="H907" s="1851" t="s">
        <v>22</v>
      </c>
      <c r="I907" s="1851" t="s">
        <v>905</v>
      </c>
    </row>
    <row customHeight="1" ht="11.25">
      <c r="A908" s="1851" t="s">
        <v>2245</v>
      </c>
      <c r="B908" s="1851" t="s">
        <v>16</v>
      </c>
      <c r="C908" s="1851" t="s">
        <v>4191</v>
      </c>
      <c r="D908" s="1851" t="s">
        <v>4192</v>
      </c>
      <c r="E908" s="1851" t="s">
        <v>4193</v>
      </c>
      <c r="F908" s="1851" t="s">
        <v>2266</v>
      </c>
      <c r="G908" s="1851" t="s">
        <v>22</v>
      </c>
      <c r="H908" s="1851" t="s">
        <v>22</v>
      </c>
      <c r="I908" s="1851" t="s">
        <v>905</v>
      </c>
    </row>
    <row customHeight="1" ht="11.25">
      <c r="A909" s="1851" t="s">
        <v>2245</v>
      </c>
      <c r="B909" s="1851" t="s">
        <v>16</v>
      </c>
      <c r="C909" s="1851" t="s">
        <v>4202</v>
      </c>
      <c r="D909" s="1851" t="s">
        <v>4203</v>
      </c>
      <c r="E909" s="1851" t="s">
        <v>4204</v>
      </c>
      <c r="F909" s="1851" t="s">
        <v>2452</v>
      </c>
      <c r="G909" s="1851" t="s">
        <v>4205</v>
      </c>
      <c r="H909" s="1851" t="s">
        <v>22</v>
      </c>
      <c r="I909" s="1851" t="s">
        <v>905</v>
      </c>
    </row>
    <row customHeight="1" ht="11.25">
      <c r="A910" s="1851" t="s">
        <v>2245</v>
      </c>
      <c r="B910" s="1851" t="s">
        <v>16</v>
      </c>
      <c r="C910" s="1851" t="s">
        <v>3086</v>
      </c>
      <c r="D910" s="1851" t="s">
        <v>3087</v>
      </c>
      <c r="E910" s="1851" t="s">
        <v>3088</v>
      </c>
      <c r="F910" s="1851" t="s">
        <v>2258</v>
      </c>
      <c r="G910" s="1851" t="s">
        <v>3089</v>
      </c>
      <c r="H910" s="1851" t="s">
        <v>22</v>
      </c>
      <c r="I910" s="1851" t="s">
        <v>905</v>
      </c>
    </row>
    <row customHeight="1" ht="11.25">
      <c r="A911" s="1851" t="s">
        <v>2245</v>
      </c>
      <c r="B911" s="1851" t="s">
        <v>16</v>
      </c>
      <c r="C911" s="1851" t="s">
        <v>3097</v>
      </c>
      <c r="D911" s="1851" t="s">
        <v>3098</v>
      </c>
      <c r="E911" s="1851" t="s">
        <v>3099</v>
      </c>
      <c r="F911" s="1851" t="s">
        <v>2271</v>
      </c>
      <c r="G911" s="1851" t="s">
        <v>3100</v>
      </c>
      <c r="H911" s="1851" t="s">
        <v>22</v>
      </c>
      <c r="I911" s="1851" t="s">
        <v>905</v>
      </c>
    </row>
    <row customHeight="1" ht="11.25">
      <c r="A912" s="1851" t="s">
        <v>2245</v>
      </c>
      <c r="B912" s="1851" t="s">
        <v>16</v>
      </c>
      <c r="C912" s="1851" t="s">
        <v>4206</v>
      </c>
      <c r="D912" s="1851" t="s">
        <v>4207</v>
      </c>
      <c r="E912" s="1851" t="s">
        <v>4208</v>
      </c>
      <c r="F912" s="1851" t="s">
        <v>2355</v>
      </c>
      <c r="G912" s="1851" t="s">
        <v>4209</v>
      </c>
      <c r="H912" s="1851" t="s">
        <v>22</v>
      </c>
      <c r="I912" s="1851" t="s">
        <v>905</v>
      </c>
    </row>
    <row customHeight="1" ht="11.25">
      <c r="A913" s="1851" t="s">
        <v>2245</v>
      </c>
      <c r="B913" s="1851" t="s">
        <v>16</v>
      </c>
      <c r="C913" s="1851" t="s">
        <v>4214</v>
      </c>
      <c r="D913" s="1851" t="s">
        <v>4215</v>
      </c>
      <c r="E913" s="1851" t="s">
        <v>4216</v>
      </c>
      <c r="F913" s="1851" t="s">
        <v>2389</v>
      </c>
      <c r="G913" s="1851" t="s">
        <v>2488</v>
      </c>
      <c r="H913" s="1851" t="s">
        <v>22</v>
      </c>
      <c r="I913" s="1851" t="s">
        <v>905</v>
      </c>
    </row>
    <row customHeight="1" ht="11.25">
      <c r="A914" s="1851" t="s">
        <v>2245</v>
      </c>
      <c r="B914" s="1851" t="s">
        <v>16</v>
      </c>
      <c r="C914" s="1851" t="s">
        <v>4217</v>
      </c>
      <c r="D914" s="1851" t="s">
        <v>4218</v>
      </c>
      <c r="E914" s="1851" t="s">
        <v>4219</v>
      </c>
      <c r="F914" s="1851" t="s">
        <v>2389</v>
      </c>
      <c r="G914" s="1851" t="s">
        <v>4220</v>
      </c>
      <c r="H914" s="1851" t="s">
        <v>22</v>
      </c>
      <c r="I914" s="1851" t="s">
        <v>905</v>
      </c>
    </row>
    <row customHeight="1" ht="11.25">
      <c r="A915" s="1851" t="s">
        <v>2245</v>
      </c>
      <c r="B915" s="1851" t="s">
        <v>16</v>
      </c>
      <c r="C915" s="1851" t="s">
        <v>4224</v>
      </c>
      <c r="D915" s="1851" t="s">
        <v>4222</v>
      </c>
      <c r="E915" s="1851" t="s">
        <v>4225</v>
      </c>
      <c r="F915" s="1851" t="s">
        <v>2825</v>
      </c>
      <c r="G915" s="1851" t="s">
        <v>4226</v>
      </c>
      <c r="H915" s="1851" t="s">
        <v>22</v>
      </c>
      <c r="I915" s="1851" t="s">
        <v>905</v>
      </c>
    </row>
    <row customHeight="1" ht="11.25">
      <c r="A916" s="1851" t="s">
        <v>2245</v>
      </c>
      <c r="B916" s="1851" t="s">
        <v>16</v>
      </c>
      <c r="C916" s="1851" t="s">
        <v>4385</v>
      </c>
      <c r="D916" s="1851" t="s">
        <v>4386</v>
      </c>
      <c r="E916" s="1851" t="s">
        <v>4387</v>
      </c>
      <c r="F916" s="1851" t="s">
        <v>2389</v>
      </c>
      <c r="G916" s="1851" t="s">
        <v>2817</v>
      </c>
      <c r="H916" s="1851" t="s">
        <v>22</v>
      </c>
      <c r="I916" s="1851" t="s">
        <v>905</v>
      </c>
    </row>
    <row customHeight="1" ht="11.25">
      <c r="A917" s="1851" t="s">
        <v>2245</v>
      </c>
      <c r="B917" s="1851" t="s">
        <v>16</v>
      </c>
      <c r="C917" s="1851" t="s">
        <v>3141</v>
      </c>
      <c r="D917" s="1851" t="s">
        <v>3142</v>
      </c>
      <c r="E917" s="1851" t="s">
        <v>3143</v>
      </c>
      <c r="F917" s="1851" t="s">
        <v>2452</v>
      </c>
      <c r="G917" s="1851" t="s">
        <v>3144</v>
      </c>
      <c r="H917" s="1851" t="s">
        <v>22</v>
      </c>
      <c r="I917" s="1851" t="s">
        <v>905</v>
      </c>
    </row>
    <row customHeight="1" ht="11.25">
      <c r="A918" s="1851" t="s">
        <v>2245</v>
      </c>
      <c r="B918" s="1851" t="s">
        <v>16</v>
      </c>
      <c r="C918" s="1851" t="s">
        <v>3152</v>
      </c>
      <c r="D918" s="1851" t="s">
        <v>3153</v>
      </c>
      <c r="E918" s="1851" t="s">
        <v>3154</v>
      </c>
      <c r="F918" s="1851" t="s">
        <v>2431</v>
      </c>
      <c r="G918" s="1851" t="s">
        <v>22</v>
      </c>
      <c r="H918" s="1851" t="s">
        <v>22</v>
      </c>
      <c r="I918" s="1851" t="s">
        <v>905</v>
      </c>
    </row>
    <row customHeight="1" ht="11.25">
      <c r="A919" s="1851" t="s">
        <v>2245</v>
      </c>
      <c r="B919" s="1851" t="s">
        <v>16</v>
      </c>
      <c r="C919" s="1851" t="s">
        <v>3155</v>
      </c>
      <c r="D919" s="1851" t="s">
        <v>3156</v>
      </c>
      <c r="E919" s="1851" t="s">
        <v>3157</v>
      </c>
      <c r="F919" s="1851" t="s">
        <v>2896</v>
      </c>
      <c r="G919" s="1851" t="s">
        <v>3158</v>
      </c>
      <c r="H919" s="1851" t="s">
        <v>22</v>
      </c>
      <c r="I919" s="1851" t="s">
        <v>905</v>
      </c>
    </row>
    <row customHeight="1" ht="11.25">
      <c r="A920" s="1851" t="s">
        <v>2245</v>
      </c>
      <c r="B920" s="1851" t="s">
        <v>16</v>
      </c>
      <c r="C920" s="1851" t="s">
        <v>3162</v>
      </c>
      <c r="D920" s="1851" t="s">
        <v>3163</v>
      </c>
      <c r="E920" s="1851" t="s">
        <v>3164</v>
      </c>
      <c r="F920" s="1851" t="s">
        <v>2483</v>
      </c>
      <c r="G920" s="1851" t="s">
        <v>3165</v>
      </c>
      <c r="H920" s="1851" t="s">
        <v>22</v>
      </c>
      <c r="I920" s="1851" t="s">
        <v>905</v>
      </c>
    </row>
    <row customHeight="1" ht="11.25">
      <c r="A921" s="1851" t="s">
        <v>2245</v>
      </c>
      <c r="B921" s="1851" t="s">
        <v>16</v>
      </c>
      <c r="C921" s="1851" t="s">
        <v>4388</v>
      </c>
      <c r="D921" s="1851" t="s">
        <v>4389</v>
      </c>
      <c r="E921" s="1851" t="s">
        <v>4390</v>
      </c>
      <c r="F921" s="1851" t="s">
        <v>2258</v>
      </c>
      <c r="G921" s="1851" t="s">
        <v>22</v>
      </c>
      <c r="H921" s="1851" t="s">
        <v>22</v>
      </c>
      <c r="I921" s="1851" t="s">
        <v>905</v>
      </c>
    </row>
    <row customHeight="1" ht="11.25">
      <c r="A922" s="1851" t="s">
        <v>2245</v>
      </c>
      <c r="B922" s="1851" t="s">
        <v>16</v>
      </c>
      <c r="C922" s="1851" t="s">
        <v>3760</v>
      </c>
      <c r="D922" s="1851" t="s">
        <v>3761</v>
      </c>
      <c r="E922" s="1851" t="s">
        <v>3762</v>
      </c>
      <c r="F922" s="1851" t="s">
        <v>2266</v>
      </c>
      <c r="G922" s="1851" t="s">
        <v>3763</v>
      </c>
      <c r="H922" s="1851" t="s">
        <v>22</v>
      </c>
      <c r="I922" s="1851" t="s">
        <v>905</v>
      </c>
    </row>
    <row customHeight="1" ht="11.25">
      <c r="A923" s="1851" t="s">
        <v>2245</v>
      </c>
      <c r="B923" s="1851" t="s">
        <v>16</v>
      </c>
      <c r="C923" s="1851" t="s">
        <v>3182</v>
      </c>
      <c r="D923" s="1851" t="s">
        <v>3183</v>
      </c>
      <c r="E923" s="1851" t="s">
        <v>3184</v>
      </c>
      <c r="F923" s="1851" t="s">
        <v>2366</v>
      </c>
      <c r="G923" s="1851" t="s">
        <v>3185</v>
      </c>
      <c r="H923" s="1851" t="s">
        <v>22</v>
      </c>
      <c r="I923" s="1851" t="s">
        <v>905</v>
      </c>
    </row>
    <row customHeight="1" ht="11.25">
      <c r="A924" s="1851" t="s">
        <v>2245</v>
      </c>
      <c r="B924" s="1851" t="s">
        <v>16</v>
      </c>
      <c r="C924" s="1851" t="s">
        <v>3235</v>
      </c>
      <c r="D924" s="1851" t="s">
        <v>3236</v>
      </c>
      <c r="E924" s="1851" t="s">
        <v>3237</v>
      </c>
      <c r="F924" s="1851" t="s">
        <v>2262</v>
      </c>
      <c r="G924" s="1851" t="s">
        <v>3238</v>
      </c>
      <c r="H924" s="1851" t="s">
        <v>22</v>
      </c>
      <c r="I924" s="1851" t="s">
        <v>905</v>
      </c>
    </row>
    <row customHeight="1" ht="11.25">
      <c r="A925" s="1851" t="s">
        <v>2245</v>
      </c>
      <c r="B925" s="1851" t="s">
        <v>16</v>
      </c>
      <c r="C925" s="1851" t="s">
        <v>3265</v>
      </c>
      <c r="D925" s="1851" t="s">
        <v>3266</v>
      </c>
      <c r="E925" s="1851" t="s">
        <v>3267</v>
      </c>
      <c r="F925" s="1851" t="s">
        <v>2279</v>
      </c>
      <c r="G925" s="1851" t="s">
        <v>2488</v>
      </c>
      <c r="H925" s="1851" t="s">
        <v>22</v>
      </c>
      <c r="I925" s="1851" t="s">
        <v>905</v>
      </c>
    </row>
    <row customHeight="1" ht="11.25">
      <c r="A926" s="1851" t="s">
        <v>2245</v>
      </c>
      <c r="B926" s="1851" t="s">
        <v>16</v>
      </c>
      <c r="C926" s="1851" t="s">
        <v>3321</v>
      </c>
      <c r="D926" s="1851" t="s">
        <v>3318</v>
      </c>
      <c r="E926" s="1851" t="s">
        <v>3322</v>
      </c>
      <c r="F926" s="1851" t="s">
        <v>2359</v>
      </c>
      <c r="G926" s="1851" t="s">
        <v>3323</v>
      </c>
      <c r="H926" s="1851" t="s">
        <v>22</v>
      </c>
      <c r="I926" s="1851" t="s">
        <v>905</v>
      </c>
    </row>
    <row customHeight="1" ht="11.25">
      <c r="A927" s="1851" t="s">
        <v>2245</v>
      </c>
      <c r="B927" s="1851" t="s">
        <v>16</v>
      </c>
      <c r="C927" s="1851" t="s">
        <v>3350</v>
      </c>
      <c r="D927" s="1851" t="s">
        <v>3351</v>
      </c>
      <c r="E927" s="1851" t="s">
        <v>3352</v>
      </c>
      <c r="F927" s="1851" t="s">
        <v>2253</v>
      </c>
      <c r="G927" s="1851" t="s">
        <v>3353</v>
      </c>
      <c r="H927" s="1851" t="s">
        <v>22</v>
      </c>
      <c r="I927" s="1851" t="s">
        <v>905</v>
      </c>
    </row>
    <row customHeight="1" ht="11.25">
      <c r="A928" s="1851" t="s">
        <v>2245</v>
      </c>
      <c r="B928" s="1851" t="s">
        <v>16</v>
      </c>
      <c r="C928" s="1851" t="s">
        <v>3354</v>
      </c>
      <c r="D928" s="1851" t="s">
        <v>3355</v>
      </c>
      <c r="E928" s="1851" t="s">
        <v>3356</v>
      </c>
      <c r="F928" s="1851" t="s">
        <v>2262</v>
      </c>
      <c r="G928" s="1851" t="s">
        <v>22</v>
      </c>
      <c r="H928" s="1851" t="s">
        <v>22</v>
      </c>
      <c r="I928" s="1851" t="s">
        <v>905</v>
      </c>
    </row>
    <row customHeight="1" ht="11.25">
      <c r="A929" s="1851" t="s">
        <v>2245</v>
      </c>
      <c r="B929" s="1851" t="s">
        <v>16</v>
      </c>
      <c r="C929" s="1851" t="s">
        <v>4238</v>
      </c>
      <c r="D929" s="1851" t="s">
        <v>4239</v>
      </c>
      <c r="E929" s="1851" t="s">
        <v>4240</v>
      </c>
      <c r="F929" s="1851" t="s">
        <v>2426</v>
      </c>
      <c r="G929" s="1851" t="s">
        <v>22</v>
      </c>
      <c r="H929" s="1851" t="s">
        <v>22</v>
      </c>
      <c r="I929" s="1851" t="s">
        <v>905</v>
      </c>
    </row>
    <row customHeight="1" ht="11.25">
      <c r="A930" s="1851" t="s">
        <v>2245</v>
      </c>
      <c r="B930" s="1851" t="s">
        <v>16</v>
      </c>
      <c r="C930" s="1851" t="s">
        <v>4391</v>
      </c>
      <c r="D930" s="1851" t="s">
        <v>4392</v>
      </c>
      <c r="E930" s="1851" t="s">
        <v>4393</v>
      </c>
      <c r="F930" s="1851" t="s">
        <v>2371</v>
      </c>
      <c r="G930" s="1851" t="s">
        <v>4394</v>
      </c>
      <c r="H930" s="1851" t="s">
        <v>22</v>
      </c>
      <c r="I930" s="1851" t="s">
        <v>905</v>
      </c>
    </row>
    <row customHeight="1" ht="11.25">
      <c r="A931" s="1851" t="s">
        <v>2245</v>
      </c>
      <c r="B931" s="1851" t="s">
        <v>16</v>
      </c>
      <c r="C931" s="1851" t="s">
        <v>4248</v>
      </c>
      <c r="D931" s="1851" t="s">
        <v>4249</v>
      </c>
      <c r="E931" s="1851" t="s">
        <v>4250</v>
      </c>
      <c r="F931" s="1851" t="s">
        <v>2288</v>
      </c>
      <c r="G931" s="1851" t="s">
        <v>4157</v>
      </c>
      <c r="H931" s="1851" t="s">
        <v>22</v>
      </c>
      <c r="I931" s="1851" t="s">
        <v>905</v>
      </c>
    </row>
    <row customHeight="1" ht="11.25">
      <c r="A932" s="1851" t="s">
        <v>2245</v>
      </c>
      <c r="B932" s="1851" t="s">
        <v>16</v>
      </c>
      <c r="C932" s="1851" t="s">
        <v>4395</v>
      </c>
      <c r="D932" s="1851" t="s">
        <v>4396</v>
      </c>
      <c r="E932" s="1851" t="s">
        <v>4397</v>
      </c>
      <c r="F932" s="1851" t="s">
        <v>2262</v>
      </c>
      <c r="G932" s="1851" t="s">
        <v>22</v>
      </c>
      <c r="H932" s="1851" t="s">
        <v>22</v>
      </c>
      <c r="I932" s="1851" t="s">
        <v>905</v>
      </c>
    </row>
    <row customHeight="1" ht="11.25">
      <c r="A933" s="1851" t="s">
        <v>2245</v>
      </c>
      <c r="B933" s="1851" t="s">
        <v>16</v>
      </c>
      <c r="C933" s="1851" t="s">
        <v>4398</v>
      </c>
      <c r="D933" s="1851" t="s">
        <v>4399</v>
      </c>
      <c r="E933" s="1851" t="s">
        <v>4400</v>
      </c>
      <c r="F933" s="1851" t="s">
        <v>2355</v>
      </c>
      <c r="G933" s="1851" t="s">
        <v>4401</v>
      </c>
      <c r="H933" s="1851" t="s">
        <v>22</v>
      </c>
      <c r="I933" s="1851" t="s">
        <v>905</v>
      </c>
    </row>
    <row customHeight="1" ht="11.25">
      <c r="A934" s="1851" t="s">
        <v>2245</v>
      </c>
      <c r="B934" s="1851" t="s">
        <v>16</v>
      </c>
      <c r="C934" s="1851" t="s">
        <v>3448</v>
      </c>
      <c r="D934" s="1851" t="s">
        <v>3449</v>
      </c>
      <c r="E934" s="1851" t="s">
        <v>3450</v>
      </c>
      <c r="F934" s="1851" t="s">
        <v>2366</v>
      </c>
      <c r="G934" s="1851" t="s">
        <v>3451</v>
      </c>
      <c r="H934" s="1851" t="s">
        <v>22</v>
      </c>
      <c r="I934" s="1851" t="s">
        <v>905</v>
      </c>
    </row>
    <row customHeight="1" ht="11.25">
      <c r="A935" s="1851" t="s">
        <v>2245</v>
      </c>
      <c r="B935" s="1851" t="s">
        <v>16</v>
      </c>
      <c r="C935" s="1851" t="s">
        <v>3466</v>
      </c>
      <c r="D935" s="1851" t="s">
        <v>3464</v>
      </c>
      <c r="E935" s="1851" t="s">
        <v>3467</v>
      </c>
      <c r="F935" s="1851" t="s">
        <v>2359</v>
      </c>
      <c r="G935" s="1851" t="s">
        <v>22</v>
      </c>
      <c r="H935" s="1851" t="s">
        <v>22</v>
      </c>
      <c r="I935" s="1851" t="s">
        <v>905</v>
      </c>
    </row>
    <row customHeight="1" ht="11.25">
      <c r="A936" s="1851" t="s">
        <v>2245</v>
      </c>
      <c r="B936" s="1851" t="s">
        <v>16</v>
      </c>
      <c r="C936" s="1851" t="s">
        <v>3471</v>
      </c>
      <c r="D936" s="1851" t="s">
        <v>3472</v>
      </c>
      <c r="E936" s="1851" t="s">
        <v>3473</v>
      </c>
      <c r="F936" s="1851" t="s">
        <v>2262</v>
      </c>
      <c r="G936" s="1851" t="s">
        <v>3165</v>
      </c>
      <c r="H936" s="1851" t="s">
        <v>22</v>
      </c>
      <c r="I936" s="1851" t="s">
        <v>905</v>
      </c>
    </row>
    <row customHeight="1" ht="11.25">
      <c r="A937" s="1851" t="s">
        <v>2245</v>
      </c>
      <c r="B937" s="1851" t="s">
        <v>16</v>
      </c>
      <c r="C937" s="1851" t="s">
        <v>4266</v>
      </c>
      <c r="D937" s="1851" t="s">
        <v>4267</v>
      </c>
      <c r="E937" s="1851" t="s">
        <v>4268</v>
      </c>
      <c r="F937" s="1851" t="s">
        <v>2389</v>
      </c>
      <c r="G937" s="1851" t="s">
        <v>4269</v>
      </c>
      <c r="H937" s="1851" t="s">
        <v>22</v>
      </c>
      <c r="I937" s="1851" t="s">
        <v>905</v>
      </c>
    </row>
    <row customHeight="1" ht="11.25">
      <c r="A938" s="1851" t="s">
        <v>2245</v>
      </c>
      <c r="B938" s="1851" t="s">
        <v>16</v>
      </c>
      <c r="C938" s="1851" t="s">
        <v>3530</v>
      </c>
      <c r="D938" s="1851" t="s">
        <v>3531</v>
      </c>
      <c r="E938" s="1851" t="s">
        <v>3532</v>
      </c>
      <c r="F938" s="1851" t="s">
        <v>3533</v>
      </c>
      <c r="G938" s="1851" t="s">
        <v>22</v>
      </c>
      <c r="H938" s="1851" t="s">
        <v>22</v>
      </c>
      <c r="I938" s="1851" t="s">
        <v>905</v>
      </c>
    </row>
    <row customHeight="1" ht="11.25">
      <c r="A939" s="1851" t="s">
        <v>2245</v>
      </c>
      <c r="B939" s="1851" t="s">
        <v>16</v>
      </c>
      <c r="C939" s="1851" t="s">
        <v>4288</v>
      </c>
      <c r="D939" s="1851" t="s">
        <v>4289</v>
      </c>
      <c r="E939" s="1851" t="s">
        <v>4290</v>
      </c>
      <c r="F939" s="1851" t="s">
        <v>2355</v>
      </c>
      <c r="G939" s="1851" t="s">
        <v>3594</v>
      </c>
      <c r="H939" s="1851" t="s">
        <v>22</v>
      </c>
      <c r="I939" s="1851" t="s">
        <v>905</v>
      </c>
    </row>
    <row customHeight="1" ht="11.25">
      <c r="A940" s="1851" t="s">
        <v>2245</v>
      </c>
      <c r="B940" s="1851" t="s">
        <v>16</v>
      </c>
      <c r="C940" s="1851" t="s">
        <v>4291</v>
      </c>
      <c r="D940" s="1851" t="s">
        <v>4292</v>
      </c>
      <c r="E940" s="1851" t="s">
        <v>4293</v>
      </c>
      <c r="F940" s="1851" t="s">
        <v>2366</v>
      </c>
      <c r="G940" s="1851" t="s">
        <v>22</v>
      </c>
      <c r="H940" s="1851" t="s">
        <v>22</v>
      </c>
      <c r="I940" s="1851" t="s">
        <v>905</v>
      </c>
    </row>
    <row customHeight="1" ht="11.25">
      <c r="A941" s="1851" t="s">
        <v>2245</v>
      </c>
      <c r="B941" s="1851" t="s">
        <v>16</v>
      </c>
      <c r="C941" s="1851" t="s">
        <v>3560</v>
      </c>
      <c r="D941" s="1851" t="s">
        <v>3561</v>
      </c>
      <c r="E941" s="1851" t="s">
        <v>3562</v>
      </c>
      <c r="F941" s="1851" t="s">
        <v>2366</v>
      </c>
      <c r="G941" s="1851" t="s">
        <v>22</v>
      </c>
      <c r="H941" s="1851" t="s">
        <v>22</v>
      </c>
      <c r="I941" s="1851" t="s">
        <v>905</v>
      </c>
    </row>
    <row customHeight="1" ht="11.25">
      <c r="A942" s="1851" t="s">
        <v>2245</v>
      </c>
      <c r="B942" s="1851" t="s">
        <v>16</v>
      </c>
      <c r="C942" s="1851" t="s">
        <v>4402</v>
      </c>
      <c r="D942" s="1851" t="s">
        <v>4403</v>
      </c>
      <c r="E942" s="1851" t="s">
        <v>4404</v>
      </c>
      <c r="F942" s="1851" t="s">
        <v>2253</v>
      </c>
      <c r="G942" s="1851" t="s">
        <v>4405</v>
      </c>
      <c r="H942" s="1851" t="s">
        <v>22</v>
      </c>
      <c r="I942" s="1851" t="s">
        <v>905</v>
      </c>
    </row>
    <row customHeight="1" ht="11.25">
      <c r="A943" s="1851" t="s">
        <v>2245</v>
      </c>
      <c r="B943" s="1851" t="s">
        <v>16</v>
      </c>
      <c r="C943" s="1851" t="s">
        <v>3567</v>
      </c>
      <c r="D943" s="1851" t="s">
        <v>3568</v>
      </c>
      <c r="E943" s="1851" t="s">
        <v>3569</v>
      </c>
      <c r="F943" s="1851" t="s">
        <v>2389</v>
      </c>
      <c r="G943" s="1851" t="s">
        <v>3570</v>
      </c>
      <c r="H943" s="1851" t="s">
        <v>22</v>
      </c>
      <c r="I943" s="1851" t="s">
        <v>905</v>
      </c>
    </row>
    <row customHeight="1" ht="11.25">
      <c r="A944" s="1851" t="s">
        <v>2245</v>
      </c>
      <c r="B944" s="1851" t="s">
        <v>16</v>
      </c>
      <c r="C944" s="1851" t="s">
        <v>3585</v>
      </c>
      <c r="D944" s="1851" t="s">
        <v>3586</v>
      </c>
      <c r="E944" s="1851" t="s">
        <v>3587</v>
      </c>
      <c r="F944" s="1851" t="s">
        <v>2452</v>
      </c>
      <c r="G944" s="1851" t="s">
        <v>22</v>
      </c>
      <c r="H944" s="1851" t="s">
        <v>22</v>
      </c>
      <c r="I944" s="1851" t="s">
        <v>905</v>
      </c>
    </row>
    <row customHeight="1" ht="11.25">
      <c r="A945" s="1851" t="s">
        <v>2245</v>
      </c>
      <c r="B945" s="1851" t="s">
        <v>16</v>
      </c>
      <c r="C945" s="1851" t="s">
        <v>3598</v>
      </c>
      <c r="D945" s="1851" t="s">
        <v>3599</v>
      </c>
      <c r="E945" s="1851" t="s">
        <v>3600</v>
      </c>
      <c r="F945" s="1851" t="s">
        <v>2536</v>
      </c>
      <c r="G945" s="1851" t="s">
        <v>3601</v>
      </c>
      <c r="H945" s="1851" t="s">
        <v>22</v>
      </c>
      <c r="I945" s="1851" t="s">
        <v>905</v>
      </c>
    </row>
    <row customHeight="1" ht="11.25">
      <c r="A946" s="1851" t="s">
        <v>2245</v>
      </c>
      <c r="B946" s="1851" t="s">
        <v>16</v>
      </c>
      <c r="C946" s="1851" t="s">
        <v>4300</v>
      </c>
      <c r="D946" s="1851" t="s">
        <v>4301</v>
      </c>
      <c r="E946" s="1851" t="s">
        <v>4302</v>
      </c>
      <c r="F946" s="1851" t="s">
        <v>2483</v>
      </c>
      <c r="G946" s="1851" t="s">
        <v>4303</v>
      </c>
      <c r="H946" s="1851" t="s">
        <v>22</v>
      </c>
      <c r="I946" s="1851" t="s">
        <v>905</v>
      </c>
    </row>
    <row customHeight="1" ht="11.25">
      <c r="A947" s="1851" t="s">
        <v>2245</v>
      </c>
      <c r="B947" s="1851" t="s">
        <v>16</v>
      </c>
      <c r="C947" s="1851" t="s">
        <v>4304</v>
      </c>
      <c r="D947" s="1851" t="s">
        <v>4305</v>
      </c>
      <c r="E947" s="1851" t="s">
        <v>4306</v>
      </c>
      <c r="F947" s="1851" t="s">
        <v>2371</v>
      </c>
      <c r="G947" s="1851" t="s">
        <v>4307</v>
      </c>
      <c r="H947" s="1851" t="s">
        <v>22</v>
      </c>
      <c r="I947" s="1851" t="s">
        <v>905</v>
      </c>
    </row>
    <row customHeight="1" ht="11.25">
      <c r="A948" s="1851" t="s">
        <v>2245</v>
      </c>
      <c r="B948" s="1851" t="s">
        <v>16</v>
      </c>
      <c r="C948" s="1851" t="s">
        <v>4308</v>
      </c>
      <c r="D948" s="1851" t="s">
        <v>4309</v>
      </c>
      <c r="E948" s="1851" t="s">
        <v>4310</v>
      </c>
      <c r="F948" s="1851" t="s">
        <v>2492</v>
      </c>
      <c r="G948" s="1851" t="s">
        <v>4311</v>
      </c>
      <c r="H948" s="1851" t="s">
        <v>22</v>
      </c>
      <c r="I948" s="1851" t="s">
        <v>905</v>
      </c>
    </row>
    <row customHeight="1" ht="11.25">
      <c r="A949" s="1851" t="s">
        <v>2245</v>
      </c>
      <c r="B949" s="1851" t="s">
        <v>16</v>
      </c>
      <c r="C949" s="1851" t="s">
        <v>4312</v>
      </c>
      <c r="D949" s="1851" t="s">
        <v>4313</v>
      </c>
      <c r="E949" s="1851" t="s">
        <v>4314</v>
      </c>
      <c r="F949" s="1851" t="s">
        <v>2389</v>
      </c>
      <c r="G949" s="1851" t="s">
        <v>4315</v>
      </c>
      <c r="H949" s="1851" t="s">
        <v>22</v>
      </c>
      <c r="I949" s="1851" t="s">
        <v>905</v>
      </c>
    </row>
    <row customHeight="1" ht="11.25">
      <c r="A950" s="1851" t="s">
        <v>2245</v>
      </c>
      <c r="B950" s="1851" t="s">
        <v>16</v>
      </c>
      <c r="C950" s="1851" t="s">
        <v>4320</v>
      </c>
      <c r="D950" s="1851" t="s">
        <v>4321</v>
      </c>
      <c r="E950" s="1851" t="s">
        <v>4322</v>
      </c>
      <c r="F950" s="1851" t="s">
        <v>2359</v>
      </c>
      <c r="G950" s="1851" t="s">
        <v>4323</v>
      </c>
      <c r="H950" s="1851" t="s">
        <v>22</v>
      </c>
      <c r="I950" s="1851" t="s">
        <v>905</v>
      </c>
    </row>
    <row customHeight="1" ht="11.25">
      <c r="A951" s="1851" t="s">
        <v>2245</v>
      </c>
      <c r="B951" s="1851" t="s">
        <v>16</v>
      </c>
      <c r="C951" s="1851" t="s">
        <v>4324</v>
      </c>
      <c r="D951" s="1851" t="s">
        <v>4325</v>
      </c>
      <c r="E951" s="1851" t="s">
        <v>4326</v>
      </c>
      <c r="F951" s="1851" t="s">
        <v>2262</v>
      </c>
      <c r="G951" s="1851" t="s">
        <v>22</v>
      </c>
      <c r="H951" s="1851" t="s">
        <v>22</v>
      </c>
      <c r="I951" s="1851" t="s">
        <v>905</v>
      </c>
    </row>
    <row customHeight="1" ht="11.25">
      <c r="A952" s="1851" t="s">
        <v>2245</v>
      </c>
      <c r="B952" s="1851" t="s">
        <v>16</v>
      </c>
      <c r="C952" s="1851" t="s">
        <v>3608</v>
      </c>
      <c r="D952" s="1851" t="s">
        <v>3609</v>
      </c>
      <c r="E952" s="1851" t="s">
        <v>3610</v>
      </c>
      <c r="F952" s="1851" t="s">
        <v>3611</v>
      </c>
      <c r="G952" s="1851" t="s">
        <v>22</v>
      </c>
      <c r="H952" s="1851" t="s">
        <v>22</v>
      </c>
      <c r="I952" s="1851" t="s">
        <v>905</v>
      </c>
    </row>
    <row customHeight="1" ht="11.25">
      <c r="A953" s="1851" t="s">
        <v>2245</v>
      </c>
      <c r="B953" s="1851" t="s">
        <v>16</v>
      </c>
      <c r="C953" s="1851" t="s">
        <v>3612</v>
      </c>
      <c r="D953" s="1851" t="s">
        <v>3613</v>
      </c>
      <c r="E953" s="1851" t="s">
        <v>3614</v>
      </c>
      <c r="F953" s="1851" t="s">
        <v>2359</v>
      </c>
      <c r="G953" s="1851" t="s">
        <v>3615</v>
      </c>
      <c r="H953" s="1851" t="s">
        <v>22</v>
      </c>
      <c r="I953" s="1851" t="s">
        <v>905</v>
      </c>
    </row>
    <row customHeight="1" ht="11.25">
      <c r="A954" s="1851" t="s">
        <v>2245</v>
      </c>
      <c r="B954" s="1851" t="s">
        <v>16</v>
      </c>
      <c r="C954" s="1851" t="s">
        <v>3616</v>
      </c>
      <c r="D954" s="1851" t="s">
        <v>3617</v>
      </c>
      <c r="E954" s="1851" t="s">
        <v>3618</v>
      </c>
      <c r="F954" s="1851" t="s">
        <v>2536</v>
      </c>
      <c r="G954" s="1851" t="s">
        <v>3619</v>
      </c>
      <c r="H954" s="1851" t="s">
        <v>22</v>
      </c>
      <c r="I954" s="1851" t="s">
        <v>905</v>
      </c>
    </row>
    <row customHeight="1" ht="11.25">
      <c r="A955" s="1851" t="s">
        <v>2245</v>
      </c>
      <c r="B955" s="1851" t="s">
        <v>16</v>
      </c>
      <c r="C955" s="1851" t="s">
        <v>3630</v>
      </c>
      <c r="D955" s="1851" t="s">
        <v>3631</v>
      </c>
      <c r="E955" s="1851" t="s">
        <v>3632</v>
      </c>
      <c r="F955" s="1851" t="s">
        <v>2309</v>
      </c>
      <c r="G955" s="1851" t="s">
        <v>3633</v>
      </c>
      <c r="H955" s="1851" t="s">
        <v>22</v>
      </c>
      <c r="I955" s="1851" t="s">
        <v>905</v>
      </c>
    </row>
    <row customHeight="1" ht="11.25">
      <c r="A956" s="1851" t="s">
        <v>2245</v>
      </c>
      <c r="B956" s="1851" t="s">
        <v>16</v>
      </c>
      <c r="C956" s="1851" t="s">
        <v>3634</v>
      </c>
      <c r="D956" s="1851" t="s">
        <v>3635</v>
      </c>
      <c r="E956" s="1851" t="s">
        <v>3636</v>
      </c>
      <c r="F956" s="1851" t="s">
        <v>2337</v>
      </c>
      <c r="G956" s="1851" t="s">
        <v>3637</v>
      </c>
      <c r="H956" s="1851" t="s">
        <v>22</v>
      </c>
      <c r="I956" s="1851" t="s">
        <v>905</v>
      </c>
    </row>
    <row customHeight="1" ht="11.25">
      <c r="A957" s="1851" t="s">
        <v>2245</v>
      </c>
      <c r="B957" s="1851" t="s">
        <v>16</v>
      </c>
      <c r="C957" s="1851" t="s">
        <v>3642</v>
      </c>
      <c r="D957" s="1851" t="s">
        <v>3643</v>
      </c>
      <c r="E957" s="1851" t="s">
        <v>3644</v>
      </c>
      <c r="F957" s="1851" t="s">
        <v>2355</v>
      </c>
      <c r="G957" s="1851" t="s">
        <v>3645</v>
      </c>
      <c r="H957" s="1851" t="s">
        <v>22</v>
      </c>
      <c r="I957" s="1851" t="s">
        <v>905</v>
      </c>
    </row>
    <row customHeight="1" ht="11.25">
      <c r="A958" s="1851" t="s">
        <v>2245</v>
      </c>
      <c r="B958" s="1851" t="s">
        <v>16</v>
      </c>
      <c r="C958" s="1851" t="s">
        <v>3646</v>
      </c>
      <c r="D958" s="1851" t="s">
        <v>3647</v>
      </c>
      <c r="E958" s="1851" t="s">
        <v>3648</v>
      </c>
      <c r="F958" s="1851" t="s">
        <v>2262</v>
      </c>
      <c r="G958" s="1851" t="s">
        <v>22</v>
      </c>
      <c r="H958" s="1851" t="s">
        <v>22</v>
      </c>
      <c r="I958" s="1851" t="s">
        <v>905</v>
      </c>
    </row>
    <row customHeight="1" ht="11.25">
      <c r="A959" s="1851" t="s">
        <v>2245</v>
      </c>
      <c r="B959" s="1851" t="s">
        <v>16</v>
      </c>
      <c r="C959" s="1851" t="s">
        <v>4331</v>
      </c>
      <c r="D959" s="1851" t="s">
        <v>4332</v>
      </c>
      <c r="E959" s="1851" t="s">
        <v>4333</v>
      </c>
      <c r="F959" s="1851" t="s">
        <v>2295</v>
      </c>
      <c r="G959" s="1851" t="s">
        <v>4334</v>
      </c>
      <c r="H959" s="1851" t="s">
        <v>22</v>
      </c>
      <c r="I959" s="1851" t="s">
        <v>905</v>
      </c>
    </row>
    <row customHeight="1" ht="11.25">
      <c r="A960" s="1851" t="s">
        <v>2245</v>
      </c>
      <c r="B960" s="1851" t="s">
        <v>16</v>
      </c>
      <c r="C960" s="1851" t="s">
        <v>3653</v>
      </c>
      <c r="D960" s="1851" t="s">
        <v>3650</v>
      </c>
      <c r="E960" s="1851" t="s">
        <v>3651</v>
      </c>
      <c r="F960" s="1851" t="s">
        <v>3654</v>
      </c>
      <c r="G960" s="1851" t="s">
        <v>3655</v>
      </c>
      <c r="H960" s="1851" t="s">
        <v>22</v>
      </c>
      <c r="I960" s="1851" t="s">
        <v>905</v>
      </c>
    </row>
    <row customHeight="1" ht="11.25">
      <c r="A961" s="1851" t="s">
        <v>2245</v>
      </c>
      <c r="B961" s="1851" t="s">
        <v>16</v>
      </c>
      <c r="C961" s="1851" t="s">
        <v>3656</v>
      </c>
      <c r="D961" s="1851" t="s">
        <v>3657</v>
      </c>
      <c r="E961" s="1851" t="s">
        <v>3658</v>
      </c>
      <c r="F961" s="1851" t="s">
        <v>2389</v>
      </c>
      <c r="G961" s="1851" t="s">
        <v>2488</v>
      </c>
      <c r="H961" s="1851" t="s">
        <v>22</v>
      </c>
      <c r="I961" s="1851" t="s">
        <v>905</v>
      </c>
    </row>
    <row customHeight="1" ht="11.25">
      <c r="A962" s="1851" t="s">
        <v>2245</v>
      </c>
      <c r="B962" s="1851" t="s">
        <v>16</v>
      </c>
      <c r="C962" s="1851" t="s">
        <v>3670</v>
      </c>
      <c r="D962" s="1851" t="s">
        <v>3671</v>
      </c>
      <c r="E962" s="1851" t="s">
        <v>3672</v>
      </c>
      <c r="F962" s="1851" t="s">
        <v>2371</v>
      </c>
      <c r="G962" s="1851" t="s">
        <v>3673</v>
      </c>
      <c r="H962" s="1851" t="s">
        <v>22</v>
      </c>
      <c r="I962" s="1851" t="s">
        <v>905</v>
      </c>
    </row>
    <row customHeight="1" ht="11.25">
      <c r="A963" s="1851" t="s">
        <v>2245</v>
      </c>
      <c r="B963" s="1851" t="s">
        <v>16</v>
      </c>
      <c r="C963" s="1851" t="s">
        <v>13</v>
      </c>
      <c r="D963" s="1851" t="s">
        <v>46</v>
      </c>
      <c r="E963" s="1851" t="s">
        <v>49</v>
      </c>
      <c r="F963" s="1851" t="s">
        <v>51</v>
      </c>
      <c r="G963" s="1851" t="s">
        <v>2592</v>
      </c>
      <c r="H963" s="1851" t="s">
        <v>22</v>
      </c>
      <c r="I963" s="1851" t="s">
        <v>905</v>
      </c>
    </row>
    <row customHeight="1" ht="11.25">
      <c r="A964" s="1851" t="s">
        <v>2245</v>
      </c>
      <c r="B964" s="1851" t="s">
        <v>16</v>
      </c>
      <c r="C964" s="1851" t="s">
        <v>3694</v>
      </c>
      <c r="D964" s="1851" t="s">
        <v>3695</v>
      </c>
      <c r="E964" s="1851" t="s">
        <v>3696</v>
      </c>
      <c r="F964" s="1851" t="s">
        <v>2359</v>
      </c>
      <c r="G964" s="1851" t="s">
        <v>3697</v>
      </c>
      <c r="H964" s="1851" t="s">
        <v>22</v>
      </c>
      <c r="I964" s="1851" t="s">
        <v>905</v>
      </c>
    </row>
    <row customHeight="1" ht="11.25">
      <c r="A965" s="1851" t="s">
        <v>2245</v>
      </c>
      <c r="B965" s="1851" t="s">
        <v>16</v>
      </c>
      <c r="C965" s="1851" t="s">
        <v>3698</v>
      </c>
      <c r="D965" s="1851" t="s">
        <v>3699</v>
      </c>
      <c r="E965" s="1851" t="s">
        <v>3700</v>
      </c>
      <c r="F965" s="1851" t="s">
        <v>3701</v>
      </c>
      <c r="G965" s="1851" t="s">
        <v>3702</v>
      </c>
      <c r="H965" s="1851" t="s">
        <v>22</v>
      </c>
      <c r="I965" s="1851" t="s">
        <v>905</v>
      </c>
    </row>
    <row customHeight="1" ht="11.25">
      <c r="A966" s="1851" t="s">
        <v>2245</v>
      </c>
      <c r="B966" s="1851" t="s">
        <v>16</v>
      </c>
      <c r="C966" s="1851" t="s">
        <v>4347</v>
      </c>
      <c r="D966" s="1851" t="s">
        <v>4348</v>
      </c>
      <c r="E966" s="1851" t="s">
        <v>4349</v>
      </c>
      <c r="F966" s="1851" t="s">
        <v>2266</v>
      </c>
      <c r="G966" s="1851" t="s">
        <v>22</v>
      </c>
      <c r="H966" s="1851" t="s">
        <v>22</v>
      </c>
      <c r="I966" s="1851" t="s">
        <v>905</v>
      </c>
    </row>
    <row customHeight="1" ht="11.25">
      <c r="A967" s="1851" t="s">
        <v>2245</v>
      </c>
      <c r="B967" s="1851" t="s">
        <v>16</v>
      </c>
      <c r="C967" s="1851" t="s">
        <v>3710</v>
      </c>
      <c r="D967" s="1851" t="s">
        <v>3711</v>
      </c>
      <c r="E967" s="1851" t="s">
        <v>3712</v>
      </c>
      <c r="F967" s="1851" t="s">
        <v>2728</v>
      </c>
      <c r="G967" s="1851" t="s">
        <v>3713</v>
      </c>
      <c r="H967" s="1851" t="s">
        <v>22</v>
      </c>
      <c r="I967" s="1851" t="s">
        <v>905</v>
      </c>
    </row>
    <row customHeight="1" ht="11.25">
      <c r="A968" s="1851" t="s">
        <v>2245</v>
      </c>
      <c r="B968" s="1851" t="s">
        <v>16</v>
      </c>
      <c r="C968" s="1851" t="s">
        <v>3714</v>
      </c>
      <c r="D968" s="1851" t="s">
        <v>3715</v>
      </c>
      <c r="E968" s="1851" t="s">
        <v>3716</v>
      </c>
      <c r="F968" s="1851" t="s">
        <v>2483</v>
      </c>
      <c r="G968" s="1851" t="s">
        <v>3717</v>
      </c>
      <c r="H968" s="1851" t="s">
        <v>22</v>
      </c>
      <c r="I968" s="1851" t="s">
        <v>905</v>
      </c>
    </row>
    <row customHeight="1" ht="11.25">
      <c r="A969" s="1851" t="s">
        <v>2245</v>
      </c>
      <c r="B969" s="1851" t="s">
        <v>16</v>
      </c>
      <c r="C969" s="1851" t="s">
        <v>3722</v>
      </c>
      <c r="D969" s="1851" t="s">
        <v>3723</v>
      </c>
      <c r="E969" s="1851" t="s">
        <v>3724</v>
      </c>
      <c r="F969" s="1851" t="s">
        <v>2258</v>
      </c>
      <c r="G969" s="1851" t="s">
        <v>2427</v>
      </c>
      <c r="H969" s="1851" t="s">
        <v>22</v>
      </c>
      <c r="I969" s="1851" t="s">
        <v>905</v>
      </c>
    </row>
    <row customHeight="1" ht="11.25">
      <c r="A970" s="1851" t="s">
        <v>2245</v>
      </c>
      <c r="B970" s="1851" t="s">
        <v>16</v>
      </c>
      <c r="C970" s="1851" t="s">
        <v>3732</v>
      </c>
      <c r="D970" s="1851" t="s">
        <v>3733</v>
      </c>
      <c r="E970" s="1851" t="s">
        <v>3734</v>
      </c>
      <c r="F970" s="1851" t="s">
        <v>3735</v>
      </c>
      <c r="G970" s="1851" t="s">
        <v>22</v>
      </c>
      <c r="H970" s="1851" t="s">
        <v>22</v>
      </c>
      <c r="I970" s="1851" t="s">
        <v>905</v>
      </c>
    </row>
    <row customHeight="1" ht="11.25">
      <c r="A971" s="1851" t="s">
        <v>2245</v>
      </c>
      <c r="B971" s="1851" t="s">
        <v>16</v>
      </c>
      <c r="C971" s="1851" t="s">
        <v>3739</v>
      </c>
      <c r="D971" s="1851" t="s">
        <v>3740</v>
      </c>
      <c r="E971" s="1851" t="s">
        <v>3741</v>
      </c>
      <c r="F971" s="1851" t="s">
        <v>2262</v>
      </c>
      <c r="G971" s="1851" t="s">
        <v>3742</v>
      </c>
      <c r="H971" s="1851" t="s">
        <v>22</v>
      </c>
      <c r="I971" s="1851" t="s">
        <v>905</v>
      </c>
    </row>
    <row customHeight="1" ht="11.25">
      <c r="A972" s="1851" t="s">
        <v>2245</v>
      </c>
      <c r="B972" s="1851" t="s">
        <v>16</v>
      </c>
      <c r="C972" s="1851" t="s">
        <v>3746</v>
      </c>
      <c r="D972" s="1851" t="s">
        <v>3747</v>
      </c>
      <c r="E972" s="1851" t="s">
        <v>2248</v>
      </c>
      <c r="F972" s="1851" t="s">
        <v>3748</v>
      </c>
      <c r="G972" s="1851" t="s">
        <v>2254</v>
      </c>
      <c r="H972" s="1851" t="s">
        <v>22</v>
      </c>
      <c r="I972" s="1851" t="s">
        <v>905</v>
      </c>
    </row>
    <row customHeight="1" ht="11.25">
      <c r="A973" s="1851" t="s">
        <v>2245</v>
      </c>
      <c r="B973" s="1851" t="s">
        <v>16</v>
      </c>
      <c r="C973" s="1851" t="s">
        <v>4406</v>
      </c>
      <c r="D973" s="1851" t="s">
        <v>4407</v>
      </c>
      <c r="E973" s="1851" t="s">
        <v>4408</v>
      </c>
      <c r="F973" s="1851" t="s">
        <v>2350</v>
      </c>
      <c r="G973" s="1851" t="s">
        <v>22</v>
      </c>
      <c r="H973" s="1851" t="s">
        <v>22</v>
      </c>
      <c r="I973" s="1851" t="s">
        <v>1618</v>
      </c>
    </row>
    <row customHeight="1" ht="11.25">
      <c r="A974" s="1851" t="s">
        <v>2245</v>
      </c>
      <c r="B974" s="1851" t="s">
        <v>16</v>
      </c>
      <c r="C974" s="1851" t="s">
        <v>4409</v>
      </c>
      <c r="D974" s="1851" t="s">
        <v>4410</v>
      </c>
      <c r="E974" s="1851" t="s">
        <v>4411</v>
      </c>
      <c r="F974" s="1851" t="s">
        <v>573</v>
      </c>
      <c r="G974" s="1851" t="s">
        <v>22</v>
      </c>
      <c r="H974" s="1851" t="s">
        <v>22</v>
      </c>
      <c r="I974" s="1851" t="s">
        <v>1618</v>
      </c>
    </row>
    <row customHeight="1" ht="11.25">
      <c r="A975" s="1851" t="s">
        <v>2245</v>
      </c>
      <c r="B975" s="1851" t="s">
        <v>16</v>
      </c>
      <c r="C975" s="1851" t="s">
        <v>4412</v>
      </c>
      <c r="D975" s="1851" t="s">
        <v>4413</v>
      </c>
      <c r="E975" s="1851" t="s">
        <v>4414</v>
      </c>
      <c r="F975" s="1851" t="s">
        <v>573</v>
      </c>
      <c r="G975" s="1851" t="s">
        <v>22</v>
      </c>
      <c r="H975" s="1851" t="s">
        <v>22</v>
      </c>
      <c r="I975" s="1851" t="s">
        <v>1618</v>
      </c>
    </row>
    <row customHeight="1" ht="11.25">
      <c r="A976" s="1851" t="s">
        <v>2245</v>
      </c>
      <c r="B976" s="1851" t="s">
        <v>16</v>
      </c>
      <c r="C976" s="1851" t="s">
        <v>4415</v>
      </c>
      <c r="D976" s="1851" t="s">
        <v>4416</v>
      </c>
      <c r="E976" s="1851" t="s">
        <v>4417</v>
      </c>
      <c r="F976" s="1851" t="s">
        <v>573</v>
      </c>
      <c r="G976" s="1851" t="s">
        <v>22</v>
      </c>
      <c r="H976" s="1851" t="s">
        <v>22</v>
      </c>
      <c r="I976" s="1851" t="s">
        <v>1618</v>
      </c>
    </row>
    <row customHeight="1" ht="11.25">
      <c r="A977" s="1851" t="s">
        <v>2245</v>
      </c>
      <c r="B977" s="1851" t="s">
        <v>16</v>
      </c>
      <c r="C977" s="1851" t="s">
        <v>4418</v>
      </c>
      <c r="D977" s="1851" t="s">
        <v>4419</v>
      </c>
      <c r="E977" s="1851" t="s">
        <v>4420</v>
      </c>
      <c r="F977" s="1851" t="s">
        <v>573</v>
      </c>
      <c r="G977" s="1851" t="s">
        <v>22</v>
      </c>
      <c r="H977" s="1851" t="s">
        <v>22</v>
      </c>
      <c r="I977" s="1851" t="s">
        <v>1618</v>
      </c>
    </row>
    <row customHeight="1" ht="11.25">
      <c r="A978" s="1851" t="s">
        <v>2245</v>
      </c>
      <c r="B978" s="1851" t="s">
        <v>16</v>
      </c>
      <c r="C978" s="1851" t="s">
        <v>22</v>
      </c>
      <c r="D978" s="1851" t="s">
        <v>2473</v>
      </c>
      <c r="E978" s="1851" t="s">
        <v>2474</v>
      </c>
      <c r="F978" s="1851" t="s">
        <v>2258</v>
      </c>
      <c r="G978" s="1851" t="s">
        <v>22</v>
      </c>
      <c r="H978" s="1851" t="s">
        <v>22</v>
      </c>
      <c r="I978" s="1851" t="s">
        <v>1618</v>
      </c>
    </row>
    <row customHeight="1" ht="11.25">
      <c r="A979" s="1851" t="s">
        <v>2245</v>
      </c>
      <c r="B979" s="1851" t="s">
        <v>16</v>
      </c>
      <c r="C979" s="1851" t="s">
        <v>3836</v>
      </c>
      <c r="D979" s="1851" t="s">
        <v>3837</v>
      </c>
      <c r="E979" s="1851" t="s">
        <v>3838</v>
      </c>
      <c r="F979" s="1851" t="s">
        <v>2371</v>
      </c>
      <c r="G979" s="1851" t="s">
        <v>3839</v>
      </c>
      <c r="H979" s="1851" t="s">
        <v>22</v>
      </c>
      <c r="I979" s="1851" t="s">
        <v>1618</v>
      </c>
    </row>
    <row customHeight="1" ht="11.25">
      <c r="A980" s="1851" t="s">
        <v>2245</v>
      </c>
      <c r="B980" s="1851" t="s">
        <v>16</v>
      </c>
      <c r="C980" s="1851" t="s">
        <v>4421</v>
      </c>
      <c r="D980" s="1851" t="s">
        <v>4422</v>
      </c>
      <c r="E980" s="1851" t="s">
        <v>4423</v>
      </c>
      <c r="F980" s="1851" t="s">
        <v>4424</v>
      </c>
      <c r="G980" s="1851" t="s">
        <v>4425</v>
      </c>
      <c r="H980" s="1851" t="s">
        <v>22</v>
      </c>
      <c r="I980" s="1851" t="s">
        <v>1618</v>
      </c>
    </row>
    <row customHeight="1" ht="11.25">
      <c r="A981" s="1851" t="s">
        <v>2245</v>
      </c>
      <c r="B981" s="1851" t="s">
        <v>16</v>
      </c>
      <c r="C981" s="1851" t="s">
        <v>4426</v>
      </c>
      <c r="D981" s="1851" t="s">
        <v>4427</v>
      </c>
      <c r="E981" s="1851" t="s">
        <v>4428</v>
      </c>
      <c r="F981" s="1851" t="s">
        <v>4429</v>
      </c>
      <c r="G981" s="1851" t="s">
        <v>4430</v>
      </c>
      <c r="H981" s="1851" t="s">
        <v>22</v>
      </c>
      <c r="I981" s="1851" t="s">
        <v>1618</v>
      </c>
    </row>
    <row customHeight="1" ht="11.25">
      <c r="A982" s="1851" t="s">
        <v>2245</v>
      </c>
      <c r="B982" s="1851" t="s">
        <v>16</v>
      </c>
      <c r="C982" s="1851" t="s">
        <v>4431</v>
      </c>
      <c r="D982" s="1851" t="s">
        <v>4432</v>
      </c>
      <c r="E982" s="1851" t="s">
        <v>4433</v>
      </c>
      <c r="F982" s="1851" t="s">
        <v>2258</v>
      </c>
      <c r="G982" s="1851" t="s">
        <v>22</v>
      </c>
      <c r="H982" s="1851" t="s">
        <v>22</v>
      </c>
      <c r="I982" s="1851" t="s">
        <v>1618</v>
      </c>
    </row>
    <row customHeight="1" ht="11.25">
      <c r="A983" s="1851" t="s">
        <v>2245</v>
      </c>
      <c r="B983" s="1851" t="s">
        <v>16</v>
      </c>
      <c r="C983" s="1851" t="s">
        <v>4434</v>
      </c>
      <c r="D983" s="1851" t="s">
        <v>4435</v>
      </c>
      <c r="E983" s="1851" t="s">
        <v>4436</v>
      </c>
      <c r="F983" s="1851" t="s">
        <v>2279</v>
      </c>
      <c r="G983" s="1851" t="s">
        <v>22</v>
      </c>
      <c r="H983" s="1851" t="s">
        <v>22</v>
      </c>
      <c r="I983" s="1851" t="s">
        <v>1618</v>
      </c>
    </row>
    <row customHeight="1" ht="11.25">
      <c r="A984" s="1851" t="s">
        <v>2245</v>
      </c>
      <c r="B984" s="1851" t="s">
        <v>16</v>
      </c>
      <c r="C984" s="1851" t="s">
        <v>4437</v>
      </c>
      <c r="D984" s="1851" t="s">
        <v>4438</v>
      </c>
      <c r="E984" s="1851" t="s">
        <v>4439</v>
      </c>
      <c r="F984" s="1851" t="s">
        <v>2279</v>
      </c>
      <c r="G984" s="1851" t="s">
        <v>22</v>
      </c>
      <c r="H984" s="1851" t="s">
        <v>22</v>
      </c>
      <c r="I984" s="1851" t="s">
        <v>1618</v>
      </c>
    </row>
    <row customHeight="1" ht="11.25">
      <c r="A985" s="1851" t="s">
        <v>2245</v>
      </c>
      <c r="B985" s="1851" t="s">
        <v>16</v>
      </c>
      <c r="C985" s="1851" t="s">
        <v>4440</v>
      </c>
      <c r="D985" s="1851" t="s">
        <v>4441</v>
      </c>
      <c r="E985" s="1851" t="s">
        <v>4442</v>
      </c>
      <c r="F985" s="1851" t="s">
        <v>2371</v>
      </c>
      <c r="G985" s="1851" t="s">
        <v>4443</v>
      </c>
      <c r="H985" s="1851" t="s">
        <v>22</v>
      </c>
      <c r="I985" s="1851" t="s">
        <v>1618</v>
      </c>
    </row>
    <row customHeight="1" ht="11.25">
      <c r="A986" s="1851" t="s">
        <v>2245</v>
      </c>
      <c r="B986" s="1851" t="s">
        <v>16</v>
      </c>
      <c r="C986" s="1851" t="s">
        <v>4444</v>
      </c>
      <c r="D986" s="1851" t="s">
        <v>4445</v>
      </c>
      <c r="E986" s="1851" t="s">
        <v>4446</v>
      </c>
      <c r="F986" s="1851" t="s">
        <v>2258</v>
      </c>
      <c r="G986" s="1851" t="s">
        <v>22</v>
      </c>
      <c r="H986" s="1851" t="s">
        <v>22</v>
      </c>
      <c r="I986" s="1851" t="s">
        <v>1618</v>
      </c>
    </row>
    <row customHeight="1" ht="11.25">
      <c r="A987" s="1851" t="s">
        <v>2245</v>
      </c>
      <c r="B987" s="1851" t="s">
        <v>16</v>
      </c>
      <c r="C987" s="1851" t="s">
        <v>4447</v>
      </c>
      <c r="D987" s="1851" t="s">
        <v>4448</v>
      </c>
      <c r="E987" s="1851" t="s">
        <v>4449</v>
      </c>
      <c r="F987" s="1851" t="s">
        <v>2923</v>
      </c>
      <c r="G987" s="1851" t="s">
        <v>4450</v>
      </c>
      <c r="H987" s="1851" t="s">
        <v>22</v>
      </c>
      <c r="I987" s="1851" t="s">
        <v>1618</v>
      </c>
    </row>
    <row customHeight="1" ht="11.25">
      <c r="A988" s="1851" t="s">
        <v>2245</v>
      </c>
      <c r="B988" s="1851" t="s">
        <v>16</v>
      </c>
      <c r="C988" s="1851" t="s">
        <v>4451</v>
      </c>
      <c r="D988" s="1851" t="s">
        <v>4452</v>
      </c>
      <c r="E988" s="1851" t="s">
        <v>4453</v>
      </c>
      <c r="F988" s="1851" t="s">
        <v>2366</v>
      </c>
      <c r="G988" s="1851" t="s">
        <v>22</v>
      </c>
      <c r="H988" s="1851" t="s">
        <v>22</v>
      </c>
      <c r="I988" s="1851" t="s">
        <v>1618</v>
      </c>
    </row>
    <row customHeight="1" ht="11.25">
      <c r="A989" s="1851" t="s">
        <v>2245</v>
      </c>
      <c r="B989" s="1851" t="s">
        <v>16</v>
      </c>
      <c r="C989" s="1851" t="s">
        <v>4454</v>
      </c>
      <c r="D989" s="1851" t="s">
        <v>4455</v>
      </c>
      <c r="E989" s="1851" t="s">
        <v>4456</v>
      </c>
      <c r="F989" s="1851" t="s">
        <v>2279</v>
      </c>
      <c r="G989" s="1851" t="s">
        <v>22</v>
      </c>
      <c r="H989" s="1851" t="s">
        <v>22</v>
      </c>
      <c r="I989" s="1851" t="s">
        <v>1618</v>
      </c>
    </row>
    <row customHeight="1" ht="11.25">
      <c r="A990" s="1851" t="s">
        <v>2245</v>
      </c>
      <c r="B990" s="1851" t="s">
        <v>16</v>
      </c>
      <c r="C990" s="1851" t="s">
        <v>4457</v>
      </c>
      <c r="D990" s="1851" t="s">
        <v>4458</v>
      </c>
      <c r="E990" s="1851" t="s">
        <v>4459</v>
      </c>
      <c r="F990" s="1851" t="s">
        <v>2389</v>
      </c>
      <c r="G990" s="1851" t="s">
        <v>22</v>
      </c>
      <c r="H990" s="1851" t="s">
        <v>22</v>
      </c>
      <c r="I990" s="1851" t="s">
        <v>1618</v>
      </c>
    </row>
    <row customHeight="1" ht="11.25">
      <c r="A991" s="1851" t="s">
        <v>2245</v>
      </c>
      <c r="B991" s="1851" t="s">
        <v>16</v>
      </c>
      <c r="C991" s="1851" t="s">
        <v>4460</v>
      </c>
      <c r="D991" s="1851" t="s">
        <v>4461</v>
      </c>
      <c r="E991" s="1851" t="s">
        <v>4462</v>
      </c>
      <c r="F991" s="1851" t="s">
        <v>2258</v>
      </c>
      <c r="G991" s="1851" t="s">
        <v>22</v>
      </c>
      <c r="H991" s="1851" t="s">
        <v>22</v>
      </c>
      <c r="I991" s="1851" t="s">
        <v>1618</v>
      </c>
    </row>
    <row customHeight="1" ht="11.25">
      <c r="A992" s="1851" t="s">
        <v>2245</v>
      </c>
      <c r="B992" s="1851" t="s">
        <v>16</v>
      </c>
      <c r="C992" s="1851" t="s">
        <v>4463</v>
      </c>
      <c r="D992" s="1851" t="s">
        <v>4464</v>
      </c>
      <c r="E992" s="1851" t="s">
        <v>4465</v>
      </c>
      <c r="F992" s="1851" t="s">
        <v>2279</v>
      </c>
      <c r="G992" s="1851" t="s">
        <v>4466</v>
      </c>
      <c r="H992" s="1851" t="s">
        <v>22</v>
      </c>
      <c r="I992" s="1851" t="s">
        <v>1618</v>
      </c>
    </row>
    <row customHeight="1" ht="11.25">
      <c r="A993" s="1851" t="s">
        <v>2245</v>
      </c>
      <c r="B993" s="1851" t="s">
        <v>16</v>
      </c>
      <c r="C993" s="1851" t="s">
        <v>4467</v>
      </c>
      <c r="D993" s="1851" t="s">
        <v>4468</v>
      </c>
      <c r="E993" s="1851" t="s">
        <v>4469</v>
      </c>
      <c r="F993" s="1851" t="s">
        <v>2288</v>
      </c>
      <c r="G993" s="1851" t="s">
        <v>22</v>
      </c>
      <c r="H993" s="1851" t="s">
        <v>22</v>
      </c>
      <c r="I993" s="1851" t="s">
        <v>1618</v>
      </c>
    </row>
    <row customHeight="1" ht="11.25">
      <c r="A994" s="1851" t="s">
        <v>2245</v>
      </c>
      <c r="B994" s="1851" t="s">
        <v>16</v>
      </c>
      <c r="C994" s="1851" t="s">
        <v>4470</v>
      </c>
      <c r="D994" s="1851" t="s">
        <v>4471</v>
      </c>
      <c r="E994" s="1851" t="s">
        <v>4472</v>
      </c>
      <c r="F994" s="1851" t="s">
        <v>2483</v>
      </c>
      <c r="G994" s="1851" t="s">
        <v>4473</v>
      </c>
      <c r="H994" s="1851" t="s">
        <v>22</v>
      </c>
      <c r="I994" s="1851" t="s">
        <v>1618</v>
      </c>
    </row>
    <row customHeight="1" ht="11.25">
      <c r="A995" s="1851" t="s">
        <v>2245</v>
      </c>
      <c r="B995" s="1851" t="s">
        <v>16</v>
      </c>
      <c r="C995" s="1851" t="s">
        <v>4474</v>
      </c>
      <c r="D995" s="1851" t="s">
        <v>4475</v>
      </c>
      <c r="E995" s="1851" t="s">
        <v>4476</v>
      </c>
      <c r="F995" s="1851" t="s">
        <v>4477</v>
      </c>
      <c r="G995" s="1851" t="s">
        <v>22</v>
      </c>
      <c r="H995" s="1851" t="s">
        <v>22</v>
      </c>
      <c r="I995" s="1851" t="s">
        <v>1618</v>
      </c>
    </row>
    <row customHeight="1" ht="11.25">
      <c r="A996" s="1851" t="s">
        <v>2245</v>
      </c>
      <c r="B996" s="1851" t="s">
        <v>16</v>
      </c>
      <c r="C996" s="1851" t="s">
        <v>4478</v>
      </c>
      <c r="D996" s="1851" t="s">
        <v>4475</v>
      </c>
      <c r="E996" s="1851" t="s">
        <v>4476</v>
      </c>
      <c r="F996" s="1851" t="s">
        <v>2258</v>
      </c>
      <c r="G996" s="1851" t="s">
        <v>22</v>
      </c>
      <c r="H996" s="1851" t="s">
        <v>22</v>
      </c>
      <c r="I996" s="1851" t="s">
        <v>1618</v>
      </c>
    </row>
    <row customHeight="1" ht="11.25">
      <c r="A997" s="1851" t="s">
        <v>2245</v>
      </c>
      <c r="B997" s="1851" t="s">
        <v>16</v>
      </c>
      <c r="C997" s="1851" t="s">
        <v>4479</v>
      </c>
      <c r="D997" s="1851" t="s">
        <v>4475</v>
      </c>
      <c r="E997" s="1851" t="s">
        <v>4476</v>
      </c>
      <c r="F997" s="1851" t="s">
        <v>4480</v>
      </c>
      <c r="G997" s="1851" t="s">
        <v>22</v>
      </c>
      <c r="H997" s="1851" t="s">
        <v>22</v>
      </c>
      <c r="I997" s="1851" t="s">
        <v>1618</v>
      </c>
    </row>
    <row customHeight="1" ht="11.25">
      <c r="A998" s="1851" t="s">
        <v>2245</v>
      </c>
      <c r="B998" s="1851" t="s">
        <v>16</v>
      </c>
      <c r="C998" s="1851" t="s">
        <v>4481</v>
      </c>
      <c r="D998" s="1851" t="s">
        <v>4482</v>
      </c>
      <c r="E998" s="1851" t="s">
        <v>4483</v>
      </c>
      <c r="F998" s="1851" t="s">
        <v>2262</v>
      </c>
      <c r="G998" s="1851" t="s">
        <v>22</v>
      </c>
      <c r="H998" s="1851" t="s">
        <v>22</v>
      </c>
      <c r="I998" s="1851" t="s">
        <v>1618</v>
      </c>
    </row>
    <row customHeight="1" ht="11.25">
      <c r="A999" s="1851" t="s">
        <v>2245</v>
      </c>
      <c r="B999" s="1851" t="s">
        <v>16</v>
      </c>
      <c r="C999" s="1851" t="s">
        <v>4484</v>
      </c>
      <c r="D999" s="1851" t="s">
        <v>4485</v>
      </c>
      <c r="E999" s="1851" t="s">
        <v>4486</v>
      </c>
      <c r="F999" s="1851" t="s">
        <v>2262</v>
      </c>
      <c r="G999" s="1851" t="s">
        <v>4487</v>
      </c>
      <c r="H999" s="1851" t="s">
        <v>22</v>
      </c>
      <c r="I999" s="1851" t="s">
        <v>1618</v>
      </c>
    </row>
    <row customHeight="1" ht="11.25">
      <c r="A1000" s="1851" t="s">
        <v>2245</v>
      </c>
      <c r="B1000" s="1851" t="s">
        <v>16</v>
      </c>
      <c r="C1000" s="1851" t="s">
        <v>4488</v>
      </c>
      <c r="D1000" s="1851" t="s">
        <v>4489</v>
      </c>
      <c r="E1000" s="1851" t="s">
        <v>4490</v>
      </c>
      <c r="F1000" s="1851" t="s">
        <v>4491</v>
      </c>
      <c r="G1000" s="1851" t="s">
        <v>22</v>
      </c>
      <c r="H1000" s="1851" t="s">
        <v>22</v>
      </c>
      <c r="I1000" s="1851" t="s">
        <v>1618</v>
      </c>
    </row>
    <row customHeight="1" ht="11.25">
      <c r="A1001" s="1851" t="s">
        <v>2245</v>
      </c>
      <c r="B1001" s="1851" t="s">
        <v>16</v>
      </c>
      <c r="C1001" s="1851" t="s">
        <v>4492</v>
      </c>
      <c r="D1001" s="1851" t="s">
        <v>4493</v>
      </c>
      <c r="E1001" s="1851" t="s">
        <v>4494</v>
      </c>
      <c r="F1001" s="1851" t="s">
        <v>2350</v>
      </c>
      <c r="G1001" s="1851" t="s">
        <v>22</v>
      </c>
      <c r="H1001" s="1851" t="s">
        <v>22</v>
      </c>
      <c r="I1001" s="1851" t="s">
        <v>1618</v>
      </c>
    </row>
    <row customHeight="1" ht="11.25">
      <c r="A1002" s="1851" t="s">
        <v>2245</v>
      </c>
      <c r="B1002" s="1851" t="s">
        <v>16</v>
      </c>
      <c r="C1002" s="1851" t="s">
        <v>4495</v>
      </c>
      <c r="D1002" s="1851" t="s">
        <v>4496</v>
      </c>
      <c r="E1002" s="1851" t="s">
        <v>4497</v>
      </c>
      <c r="F1002" s="1851" t="s">
        <v>2350</v>
      </c>
      <c r="G1002" s="1851" t="s">
        <v>22</v>
      </c>
      <c r="H1002" s="1851" t="s">
        <v>22</v>
      </c>
      <c r="I1002" s="1851" t="s">
        <v>1618</v>
      </c>
    </row>
    <row customHeight="1" ht="11.25">
      <c r="A1003" s="1851" t="s">
        <v>2245</v>
      </c>
      <c r="B1003" s="1851" t="s">
        <v>16</v>
      </c>
      <c r="C1003" s="1851" t="s">
        <v>4498</v>
      </c>
      <c r="D1003" s="1851" t="s">
        <v>4499</v>
      </c>
      <c r="E1003" s="1851" t="s">
        <v>4449</v>
      </c>
      <c r="F1003" s="1851" t="s">
        <v>2366</v>
      </c>
      <c r="G1003" s="1851" t="s">
        <v>22</v>
      </c>
      <c r="H1003" s="1851" t="s">
        <v>22</v>
      </c>
      <c r="I1003" s="1851" t="s">
        <v>1618</v>
      </c>
    </row>
    <row customHeight="1" ht="11.25">
      <c r="A1004" s="1851" t="s">
        <v>2245</v>
      </c>
      <c r="B1004" s="1851" t="s">
        <v>16</v>
      </c>
      <c r="C1004" s="1851" t="s">
        <v>4500</v>
      </c>
      <c r="D1004" s="1851" t="s">
        <v>4501</v>
      </c>
      <c r="E1004" s="1851" t="s">
        <v>4502</v>
      </c>
      <c r="F1004" s="1851" t="s">
        <v>2258</v>
      </c>
      <c r="G1004" s="1851" t="s">
        <v>22</v>
      </c>
      <c r="H1004" s="1851" t="s">
        <v>22</v>
      </c>
      <c r="I1004" s="1851" t="s">
        <v>1618</v>
      </c>
    </row>
    <row customHeight="1" ht="11.25">
      <c r="A1005" s="1851" t="s">
        <v>2245</v>
      </c>
      <c r="B1005" s="1851" t="s">
        <v>16</v>
      </c>
      <c r="C1005" s="1851" t="s">
        <v>4503</v>
      </c>
      <c r="D1005" s="1851" t="s">
        <v>4504</v>
      </c>
      <c r="E1005" s="1851" t="s">
        <v>4505</v>
      </c>
      <c r="F1005" s="1851" t="s">
        <v>2350</v>
      </c>
      <c r="G1005" s="1851" t="s">
        <v>22</v>
      </c>
      <c r="H1005" s="1851" t="s">
        <v>22</v>
      </c>
      <c r="I1005" s="1851" t="s">
        <v>1618</v>
      </c>
    </row>
    <row customHeight="1" ht="11.25">
      <c r="A1006" s="1851" t="s">
        <v>2245</v>
      </c>
      <c r="B1006" s="1851" t="s">
        <v>16</v>
      </c>
      <c r="C1006" s="1851" t="s">
        <v>4506</v>
      </c>
      <c r="D1006" s="1851" t="s">
        <v>4507</v>
      </c>
      <c r="E1006" s="1851" t="s">
        <v>4508</v>
      </c>
      <c r="F1006" s="1851" t="s">
        <v>2258</v>
      </c>
      <c r="G1006" s="1851" t="s">
        <v>22</v>
      </c>
      <c r="H1006" s="1851" t="s">
        <v>22</v>
      </c>
      <c r="I1006" s="1851" t="s">
        <v>1618</v>
      </c>
    </row>
    <row customHeight="1" ht="11.25">
      <c r="A1007" s="1851" t="s">
        <v>2245</v>
      </c>
      <c r="B1007" s="1851" t="s">
        <v>16</v>
      </c>
      <c r="C1007" s="1851" t="s">
        <v>4509</v>
      </c>
      <c r="D1007" s="1851" t="s">
        <v>4510</v>
      </c>
      <c r="E1007" s="1851" t="s">
        <v>4511</v>
      </c>
      <c r="F1007" s="1851" t="s">
        <v>2492</v>
      </c>
      <c r="G1007" s="1851" t="s">
        <v>22</v>
      </c>
      <c r="H1007" s="1851" t="s">
        <v>22</v>
      </c>
      <c r="I1007" s="1851" t="s">
        <v>1618</v>
      </c>
    </row>
    <row customHeight="1" ht="11.25">
      <c r="A1008" s="1851" t="s">
        <v>2245</v>
      </c>
      <c r="B1008" s="1851" t="s">
        <v>16</v>
      </c>
      <c r="C1008" s="1851" t="s">
        <v>4512</v>
      </c>
      <c r="D1008" s="1851" t="s">
        <v>4513</v>
      </c>
      <c r="E1008" s="1851" t="s">
        <v>4514</v>
      </c>
      <c r="F1008" s="1851" t="s">
        <v>2271</v>
      </c>
      <c r="G1008" s="1851" t="s">
        <v>22</v>
      </c>
      <c r="H1008" s="1851" t="s">
        <v>22</v>
      </c>
      <c r="I1008" s="1851" t="s">
        <v>1618</v>
      </c>
    </row>
    <row customHeight="1" ht="11.25">
      <c r="A1009" s="1851" t="s">
        <v>2245</v>
      </c>
      <c r="B1009" s="1851" t="s">
        <v>16</v>
      </c>
      <c r="C1009" s="1851" t="s">
        <v>4515</v>
      </c>
      <c r="D1009" s="1851" t="s">
        <v>4516</v>
      </c>
      <c r="E1009" s="1851" t="s">
        <v>4517</v>
      </c>
      <c r="F1009" s="1851" t="s">
        <v>2288</v>
      </c>
      <c r="G1009" s="1851" t="s">
        <v>22</v>
      </c>
      <c r="H1009" s="1851" t="s">
        <v>22</v>
      </c>
      <c r="I1009" s="1851" t="s">
        <v>1618</v>
      </c>
    </row>
    <row customHeight="1" ht="11.25">
      <c r="A1010" s="1851" t="s">
        <v>2245</v>
      </c>
      <c r="B1010" s="1851" t="s">
        <v>16</v>
      </c>
      <c r="C1010" s="1851" t="s">
        <v>4518</v>
      </c>
      <c r="D1010" s="1851" t="s">
        <v>4519</v>
      </c>
      <c r="E1010" s="1851" t="s">
        <v>4520</v>
      </c>
      <c r="F1010" s="1851" t="s">
        <v>2346</v>
      </c>
      <c r="G1010" s="1851" t="s">
        <v>4521</v>
      </c>
      <c r="H1010" s="1851" t="s">
        <v>22</v>
      </c>
      <c r="I1010" s="1851"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D5A591-E92B-1BFF-25DC-0.C428AC5C}" mc:Ignorable="x14ac xr xr2 xr3">
  <sheetPr>
    <tabColor rgb="FFFFCC99"/>
  </sheetPr>
  <dimension ref="A1:G343"/>
  <sheetViews>
    <sheetView topLeftCell="A1" showGridLines="0" workbookViewId="0">
      <selection activeCell="A1" sqref="A1"/>
    </sheetView>
  </sheetViews>
  <sheetFormatPr customHeight="1" defaultRowHeight="11.25"/>
  <cols>
    <col min="1" max="1" style="1851" width="9.140625"/>
  </cols>
  <sheetData>
    <row customHeight="1" ht="11.25">
      <c r="A1" s="374" t="s">
        <v>4522</v>
      </c>
      <c r="B1" s="65" t="s">
        <v>4523</v>
      </c>
      <c r="C1" s="65" t="s">
        <v>4524</v>
      </c>
      <c r="D1" s="65" t="s">
        <v>4525</v>
      </c>
      <c r="E1" s="0" t="s">
        <v>4526</v>
      </c>
      <c r="F1" s="0" t="s">
        <v>4527</v>
      </c>
      <c r="G1" s="0" t="s">
        <v>4528</v>
      </c>
    </row>
    <row customHeight="1" ht="11.25">
      <c r="A2" s="374" t="s">
        <v>16</v>
      </c>
      <c r="B2" s="0" t="s">
        <v>4529</v>
      </c>
      <c r="C2" s="0" t="s">
        <v>4530</v>
      </c>
      <c r="D2" s="0" t="s">
        <v>4529</v>
      </c>
      <c r="E2" s="0" t="s">
        <v>4530</v>
      </c>
      <c r="F2" s="0" t="s">
        <v>4531</v>
      </c>
      <c r="G2" s="0" t="s">
        <v>108</v>
      </c>
    </row>
    <row customHeight="1" ht="11.25">
      <c r="A3" s="374" t="s">
        <v>16</v>
      </c>
      <c r="B3" s="0" t="s">
        <v>4532</v>
      </c>
      <c r="C3" s="0" t="s">
        <v>4533</v>
      </c>
      <c r="D3" s="0" t="s">
        <v>4532</v>
      </c>
      <c r="E3" s="0" t="s">
        <v>4533</v>
      </c>
      <c r="F3" s="0" t="s">
        <v>4534</v>
      </c>
      <c r="G3" s="0" t="s">
        <v>109</v>
      </c>
    </row>
    <row customHeight="1" ht="11.25">
      <c r="A4" s="374" t="s">
        <v>16</v>
      </c>
      <c r="B4" s="0" t="s">
        <v>4532</v>
      </c>
      <c r="C4" s="0" t="s">
        <v>4533</v>
      </c>
      <c r="D4" s="0" t="s">
        <v>4535</v>
      </c>
      <c r="E4" s="0" t="s">
        <v>4536</v>
      </c>
      <c r="F4" s="0" t="s">
        <v>4537</v>
      </c>
      <c r="G4" s="0" t="s">
        <v>89</v>
      </c>
    </row>
    <row customHeight="1" ht="11.25">
      <c r="A5" s="374" t="s">
        <v>16</v>
      </c>
      <c r="B5" s="0" t="s">
        <v>4532</v>
      </c>
      <c r="C5" s="0" t="s">
        <v>4533</v>
      </c>
      <c r="D5" s="0" t="s">
        <v>4538</v>
      </c>
      <c r="E5" s="0" t="s">
        <v>4539</v>
      </c>
      <c r="F5" s="0" t="s">
        <v>4537</v>
      </c>
      <c r="G5" s="0" t="s">
        <v>90</v>
      </c>
    </row>
    <row customHeight="1" ht="11.25">
      <c r="A6" s="374" t="s">
        <v>16</v>
      </c>
      <c r="B6" s="0" t="s">
        <v>4532</v>
      </c>
      <c r="C6" s="0" t="s">
        <v>4533</v>
      </c>
      <c r="D6" s="0" t="s">
        <v>4540</v>
      </c>
      <c r="E6" s="0" t="s">
        <v>4541</v>
      </c>
      <c r="F6" s="0" t="s">
        <v>4537</v>
      </c>
      <c r="G6" s="0" t="s">
        <v>110</v>
      </c>
    </row>
    <row customHeight="1" ht="11.25">
      <c r="A7" s="374" t="s">
        <v>16</v>
      </c>
      <c r="B7" s="0" t="s">
        <v>4532</v>
      </c>
      <c r="C7" s="0" t="s">
        <v>4533</v>
      </c>
      <c r="D7" s="0" t="s">
        <v>4542</v>
      </c>
      <c r="E7" s="0" t="s">
        <v>4543</v>
      </c>
      <c r="F7" s="0" t="s">
        <v>4537</v>
      </c>
      <c r="G7" s="0" t="s">
        <v>91</v>
      </c>
    </row>
    <row customHeight="1" ht="11.25">
      <c r="A8" s="374" t="s">
        <v>16</v>
      </c>
      <c r="B8" s="0" t="s">
        <v>4532</v>
      </c>
      <c r="C8" s="0" t="s">
        <v>4533</v>
      </c>
      <c r="D8" s="0" t="s">
        <v>4544</v>
      </c>
      <c r="E8" s="0" t="s">
        <v>4545</v>
      </c>
      <c r="F8" s="0" t="s">
        <v>4537</v>
      </c>
      <c r="G8" s="0" t="s">
        <v>92</v>
      </c>
    </row>
    <row customHeight="1" ht="11.25">
      <c r="A9" s="374" t="s">
        <v>16</v>
      </c>
      <c r="B9" s="0" t="s">
        <v>4532</v>
      </c>
      <c r="C9" s="0" t="s">
        <v>4533</v>
      </c>
      <c r="D9" s="0" t="s">
        <v>4546</v>
      </c>
      <c r="E9" s="0" t="s">
        <v>4547</v>
      </c>
      <c r="F9" s="0" t="s">
        <v>4537</v>
      </c>
      <c r="G9" s="0" t="s">
        <v>111</v>
      </c>
    </row>
    <row customHeight="1" ht="11.25">
      <c r="A10" s="374" t="s">
        <v>16</v>
      </c>
      <c r="B10" s="0" t="s">
        <v>4532</v>
      </c>
      <c r="C10" s="0" t="s">
        <v>4533</v>
      </c>
      <c r="D10" s="0" t="s">
        <v>4548</v>
      </c>
      <c r="E10" s="0" t="s">
        <v>4549</v>
      </c>
      <c r="F10" s="0" t="s">
        <v>4537</v>
      </c>
      <c r="G10" s="0" t="s">
        <v>148</v>
      </c>
    </row>
    <row customHeight="1" ht="11.25">
      <c r="A11" s="374" t="s">
        <v>16</v>
      </c>
      <c r="B11" s="0" t="s">
        <v>4532</v>
      </c>
      <c r="C11" s="0" t="s">
        <v>4533</v>
      </c>
      <c r="D11" s="0" t="s">
        <v>4550</v>
      </c>
      <c r="E11" s="0" t="s">
        <v>4551</v>
      </c>
      <c r="F11" s="0" t="s">
        <v>4537</v>
      </c>
      <c r="G11" s="0" t="s">
        <v>149</v>
      </c>
    </row>
    <row customHeight="1" ht="11.25">
      <c r="A12" s="374" t="s">
        <v>16</v>
      </c>
      <c r="B12" s="0" t="s">
        <v>4532</v>
      </c>
      <c r="C12" s="0" t="s">
        <v>4533</v>
      </c>
      <c r="D12" s="0" t="s">
        <v>4552</v>
      </c>
      <c r="E12" s="0" t="s">
        <v>4553</v>
      </c>
      <c r="F12" s="0" t="s">
        <v>4537</v>
      </c>
      <c r="G12" s="0" t="s">
        <v>150</v>
      </c>
    </row>
    <row customHeight="1" ht="11.25">
      <c r="A13" s="374" t="s">
        <v>16</v>
      </c>
      <c r="B13" s="0" t="s">
        <v>4532</v>
      </c>
      <c r="C13" s="0" t="s">
        <v>4533</v>
      </c>
      <c r="D13" s="0" t="s">
        <v>4554</v>
      </c>
      <c r="E13" s="0" t="s">
        <v>4555</v>
      </c>
      <c r="F13" s="0" t="s">
        <v>4537</v>
      </c>
      <c r="G13" s="0" t="s">
        <v>151</v>
      </c>
    </row>
    <row customHeight="1" ht="11.25">
      <c r="A14" s="374" t="s">
        <v>16</v>
      </c>
      <c r="B14" s="0" t="s">
        <v>4556</v>
      </c>
      <c r="C14" s="0" t="s">
        <v>4557</v>
      </c>
      <c r="D14" s="0" t="s">
        <v>4556</v>
      </c>
      <c r="E14" s="0" t="s">
        <v>4557</v>
      </c>
      <c r="F14" s="0" t="s">
        <v>4531</v>
      </c>
      <c r="G14" s="0" t="s">
        <v>152</v>
      </c>
    </row>
    <row customHeight="1" ht="11.25">
      <c r="A15" s="374" t="s">
        <v>16</v>
      </c>
      <c r="B15" s="0" t="s">
        <v>4558</v>
      </c>
      <c r="C15" s="0" t="s">
        <v>4559</v>
      </c>
      <c r="D15" s="0" t="s">
        <v>4560</v>
      </c>
      <c r="E15" s="0" t="s">
        <v>4561</v>
      </c>
      <c r="F15" s="0" t="s">
        <v>4537</v>
      </c>
      <c r="G15" s="0" t="s">
        <v>153</v>
      </c>
    </row>
    <row customHeight="1" ht="11.25">
      <c r="A16" s="374" t="s">
        <v>16</v>
      </c>
      <c r="B16" s="0" t="s">
        <v>4558</v>
      </c>
      <c r="C16" s="0" t="s">
        <v>4559</v>
      </c>
      <c r="D16" s="0" t="s">
        <v>4558</v>
      </c>
      <c r="E16" s="0" t="s">
        <v>4559</v>
      </c>
      <c r="F16" s="0" t="s">
        <v>4534</v>
      </c>
      <c r="G16" s="0" t="s">
        <v>1461</v>
      </c>
    </row>
    <row customHeight="1" ht="11.25">
      <c r="A17" s="374" t="s">
        <v>16</v>
      </c>
      <c r="B17" s="0" t="s">
        <v>4558</v>
      </c>
      <c r="C17" s="0" t="s">
        <v>4559</v>
      </c>
      <c r="D17" s="0" t="s">
        <v>4562</v>
      </c>
      <c r="E17" s="0" t="s">
        <v>4563</v>
      </c>
      <c r="F17" s="0" t="s">
        <v>4537</v>
      </c>
      <c r="G17" s="0" t="s">
        <v>1467</v>
      </c>
    </row>
    <row customHeight="1" ht="11.25">
      <c r="A18" s="374" t="s">
        <v>16</v>
      </c>
      <c r="B18" s="0" t="s">
        <v>4558</v>
      </c>
      <c r="C18" s="0" t="s">
        <v>4559</v>
      </c>
      <c r="D18" s="0" t="s">
        <v>4564</v>
      </c>
      <c r="E18" s="0" t="s">
        <v>4565</v>
      </c>
      <c r="F18" s="0" t="s">
        <v>4537</v>
      </c>
      <c r="G18" s="0" t="s">
        <v>1479</v>
      </c>
    </row>
    <row customHeight="1" ht="11.25">
      <c r="A19" s="374" t="s">
        <v>16</v>
      </c>
      <c r="B19" s="0" t="s">
        <v>4558</v>
      </c>
      <c r="C19" s="0" t="s">
        <v>4559</v>
      </c>
      <c r="D19" s="0" t="s">
        <v>4566</v>
      </c>
      <c r="E19" s="0" t="s">
        <v>4567</v>
      </c>
      <c r="F19" s="0" t="s">
        <v>4537</v>
      </c>
      <c r="G19" s="0" t="s">
        <v>1493</v>
      </c>
    </row>
    <row customHeight="1" ht="11.25">
      <c r="A20" s="374" t="s">
        <v>16</v>
      </c>
      <c r="B20" s="0" t="s">
        <v>4558</v>
      </c>
      <c r="C20" s="0" t="s">
        <v>4559</v>
      </c>
      <c r="D20" s="0" t="s">
        <v>4568</v>
      </c>
      <c r="E20" s="0" t="s">
        <v>4569</v>
      </c>
      <c r="F20" s="0" t="s">
        <v>4537</v>
      </c>
      <c r="G20" s="0" t="s">
        <v>1505</v>
      </c>
    </row>
    <row customHeight="1" ht="11.25">
      <c r="A21" s="374" t="s">
        <v>16</v>
      </c>
      <c r="B21" s="0" t="s">
        <v>4558</v>
      </c>
      <c r="C21" s="0" t="s">
        <v>4559</v>
      </c>
      <c r="D21" s="0" t="s">
        <v>4570</v>
      </c>
      <c r="E21" s="0" t="s">
        <v>4571</v>
      </c>
      <c r="F21" s="0" t="s">
        <v>4537</v>
      </c>
      <c r="G21" s="0" t="s">
        <v>1514</v>
      </c>
    </row>
    <row customHeight="1" ht="11.25">
      <c r="A22" s="374" t="s">
        <v>16</v>
      </c>
      <c r="B22" s="0" t="s">
        <v>4558</v>
      </c>
      <c r="C22" s="0" t="s">
        <v>4559</v>
      </c>
      <c r="D22" s="0" t="s">
        <v>4572</v>
      </c>
      <c r="E22" s="0" t="s">
        <v>4573</v>
      </c>
      <c r="F22" s="0" t="s">
        <v>4537</v>
      </c>
      <c r="G22" s="0" t="s">
        <v>1530</v>
      </c>
    </row>
    <row customHeight="1" ht="11.25">
      <c r="A23" s="374" t="s">
        <v>16</v>
      </c>
      <c r="B23" s="0" t="s">
        <v>4558</v>
      </c>
      <c r="C23" s="0" t="s">
        <v>4559</v>
      </c>
      <c r="D23" s="0" t="s">
        <v>4574</v>
      </c>
      <c r="E23" s="0" t="s">
        <v>4575</v>
      </c>
      <c r="F23" s="0" t="s">
        <v>4537</v>
      </c>
      <c r="G23" s="0" t="s">
        <v>1537</v>
      </c>
    </row>
    <row customHeight="1" ht="11.25">
      <c r="A24" s="374" t="s">
        <v>16</v>
      </c>
      <c r="B24" s="0" t="s">
        <v>4558</v>
      </c>
      <c r="C24" s="0" t="s">
        <v>4559</v>
      </c>
      <c r="D24" s="0" t="s">
        <v>4576</v>
      </c>
      <c r="E24" s="0" t="s">
        <v>4577</v>
      </c>
      <c r="F24" s="0" t="s">
        <v>4537</v>
      </c>
      <c r="G24" s="0" t="s">
        <v>1545</v>
      </c>
    </row>
    <row customHeight="1" ht="11.25">
      <c r="A25" s="374" t="s">
        <v>16</v>
      </c>
      <c r="B25" s="0" t="s">
        <v>4558</v>
      </c>
      <c r="C25" s="0" t="s">
        <v>4559</v>
      </c>
      <c r="D25" s="0" t="s">
        <v>4578</v>
      </c>
      <c r="E25" s="0" t="s">
        <v>4579</v>
      </c>
      <c r="F25" s="0" t="s">
        <v>4537</v>
      </c>
      <c r="G25" s="0" t="s">
        <v>1552</v>
      </c>
    </row>
    <row customHeight="1" ht="11.25">
      <c r="A26" s="374" t="s">
        <v>16</v>
      </c>
      <c r="B26" s="0" t="s">
        <v>4558</v>
      </c>
      <c r="C26" s="0" t="s">
        <v>4559</v>
      </c>
      <c r="D26" s="0" t="s">
        <v>4580</v>
      </c>
      <c r="E26" s="0" t="s">
        <v>4581</v>
      </c>
      <c r="F26" s="0" t="s">
        <v>4537</v>
      </c>
      <c r="G26" s="0" t="s">
        <v>1556</v>
      </c>
    </row>
    <row customHeight="1" ht="11.25">
      <c r="A27" s="374" t="s">
        <v>16</v>
      </c>
      <c r="B27" s="0" t="s">
        <v>4558</v>
      </c>
      <c r="C27" s="0" t="s">
        <v>4559</v>
      </c>
      <c r="D27" s="0" t="s">
        <v>4582</v>
      </c>
      <c r="E27" s="0" t="s">
        <v>4583</v>
      </c>
      <c r="F27" s="0" t="s">
        <v>4537</v>
      </c>
      <c r="G27" s="0" t="s">
        <v>1561</v>
      </c>
    </row>
    <row customHeight="1" ht="11.25">
      <c r="A28" s="374" t="s">
        <v>16</v>
      </c>
      <c r="B28" s="0" t="s">
        <v>4584</v>
      </c>
      <c r="C28" s="0" t="s">
        <v>4585</v>
      </c>
      <c r="D28" s="0" t="s">
        <v>4584</v>
      </c>
      <c r="E28" s="0" t="s">
        <v>4585</v>
      </c>
      <c r="F28" s="0" t="s">
        <v>4531</v>
      </c>
      <c r="G28" s="0" t="s">
        <v>1569</v>
      </c>
    </row>
    <row customHeight="1" ht="11.25">
      <c r="A29" s="374" t="s">
        <v>16</v>
      </c>
      <c r="B29" s="0" t="s">
        <v>4586</v>
      </c>
      <c r="C29" s="0" t="s">
        <v>4587</v>
      </c>
      <c r="D29" s="0" t="s">
        <v>4586</v>
      </c>
      <c r="E29" s="0" t="s">
        <v>4587</v>
      </c>
      <c r="F29" s="0" t="s">
        <v>4534</v>
      </c>
      <c r="G29" s="0" t="s">
        <v>1571</v>
      </c>
    </row>
    <row customHeight="1" ht="11.25">
      <c r="A30" s="374" t="s">
        <v>16</v>
      </c>
      <c r="B30" s="0" t="s">
        <v>4586</v>
      </c>
      <c r="C30" s="0" t="s">
        <v>4587</v>
      </c>
      <c r="D30" s="0" t="s">
        <v>4588</v>
      </c>
      <c r="E30" s="0" t="s">
        <v>4589</v>
      </c>
      <c r="F30" s="0" t="s">
        <v>4537</v>
      </c>
      <c r="G30" s="0" t="s">
        <v>1574</v>
      </c>
    </row>
    <row customHeight="1" ht="11.25">
      <c r="A31" s="374" t="s">
        <v>16</v>
      </c>
      <c r="B31" s="0" t="s">
        <v>4586</v>
      </c>
      <c r="C31" s="0" t="s">
        <v>4587</v>
      </c>
      <c r="D31" s="0" t="s">
        <v>4590</v>
      </c>
      <c r="E31" s="0" t="s">
        <v>4591</v>
      </c>
      <c r="F31" s="0" t="s">
        <v>4592</v>
      </c>
      <c r="G31" s="0" t="s">
        <v>1580</v>
      </c>
    </row>
    <row customHeight="1" ht="11.25">
      <c r="A32" s="374" t="s">
        <v>16</v>
      </c>
      <c r="B32" s="0" t="s">
        <v>4586</v>
      </c>
      <c r="C32" s="0" t="s">
        <v>4587</v>
      </c>
      <c r="D32" s="0" t="s">
        <v>4593</v>
      </c>
      <c r="E32" s="0" t="s">
        <v>4594</v>
      </c>
      <c r="F32" s="0" t="s">
        <v>4592</v>
      </c>
      <c r="G32" s="0" t="s">
        <v>1582</v>
      </c>
    </row>
    <row customHeight="1" ht="11.25">
      <c r="A33" s="374" t="s">
        <v>16</v>
      </c>
      <c r="B33" s="0" t="s">
        <v>4586</v>
      </c>
      <c r="C33" s="0" t="s">
        <v>4587</v>
      </c>
      <c r="D33" s="0" t="s">
        <v>4595</v>
      </c>
      <c r="E33" s="0" t="s">
        <v>4596</v>
      </c>
      <c r="F33" s="0" t="s">
        <v>4592</v>
      </c>
      <c r="G33" s="0" t="s">
        <v>1584</v>
      </c>
    </row>
    <row customHeight="1" ht="11.25">
      <c r="A34" s="374" t="s">
        <v>16</v>
      </c>
      <c r="B34" s="0" t="s">
        <v>4586</v>
      </c>
      <c r="C34" s="0" t="s">
        <v>4587</v>
      </c>
      <c r="D34" s="0" t="s">
        <v>4597</v>
      </c>
      <c r="E34" s="0" t="s">
        <v>4598</v>
      </c>
      <c r="F34" s="0" t="s">
        <v>4537</v>
      </c>
      <c r="G34" s="0" t="s">
        <v>1586</v>
      </c>
    </row>
    <row customHeight="1" ht="11.25">
      <c r="A35" s="374" t="s">
        <v>16</v>
      </c>
      <c r="B35" s="0" t="s">
        <v>4586</v>
      </c>
      <c r="C35" s="0" t="s">
        <v>4587</v>
      </c>
      <c r="D35" s="0" t="s">
        <v>4599</v>
      </c>
      <c r="E35" s="0" t="s">
        <v>4600</v>
      </c>
      <c r="F35" s="0" t="s">
        <v>4537</v>
      </c>
      <c r="G35" s="0" t="s">
        <v>1591</v>
      </c>
    </row>
    <row customHeight="1" ht="11.25">
      <c r="A36" s="374" t="s">
        <v>16</v>
      </c>
      <c r="B36" s="0" t="s">
        <v>4586</v>
      </c>
      <c r="C36" s="0" t="s">
        <v>4587</v>
      </c>
      <c r="D36" s="0" t="s">
        <v>4601</v>
      </c>
      <c r="E36" s="0" t="s">
        <v>4602</v>
      </c>
      <c r="F36" s="0" t="s">
        <v>4603</v>
      </c>
      <c r="G36" s="0" t="s">
        <v>1596</v>
      </c>
    </row>
    <row customHeight="1" ht="11.25">
      <c r="A37" s="374" t="s">
        <v>16</v>
      </c>
      <c r="B37" s="0" t="s">
        <v>4586</v>
      </c>
      <c r="C37" s="0" t="s">
        <v>4587</v>
      </c>
      <c r="D37" s="0" t="s">
        <v>4604</v>
      </c>
      <c r="E37" s="0" t="s">
        <v>4605</v>
      </c>
      <c r="F37" s="0" t="s">
        <v>4537</v>
      </c>
      <c r="G37" s="0" t="s">
        <v>1600</v>
      </c>
    </row>
    <row customHeight="1" ht="11.25">
      <c r="A38" s="374" t="s">
        <v>16</v>
      </c>
      <c r="B38" s="0" t="s">
        <v>4586</v>
      </c>
      <c r="C38" s="0" t="s">
        <v>4587</v>
      </c>
      <c r="D38" s="0" t="s">
        <v>4606</v>
      </c>
      <c r="E38" s="0" t="s">
        <v>4607</v>
      </c>
      <c r="F38" s="0" t="s">
        <v>4537</v>
      </c>
      <c r="G38" s="0" t="s">
        <v>1608</v>
      </c>
    </row>
    <row customHeight="1" ht="11.25">
      <c r="A39" s="374" t="s">
        <v>16</v>
      </c>
      <c r="B39" s="0" t="s">
        <v>4608</v>
      </c>
      <c r="C39" s="0" t="s">
        <v>4609</v>
      </c>
      <c r="D39" s="0" t="s">
        <v>4608</v>
      </c>
      <c r="E39" s="0" t="s">
        <v>4609</v>
      </c>
      <c r="F39" s="0" t="s">
        <v>4531</v>
      </c>
      <c r="G39" s="0" t="s">
        <v>1614</v>
      </c>
    </row>
    <row customHeight="1" ht="11.25">
      <c r="A40" s="374" t="s">
        <v>16</v>
      </c>
      <c r="B40" s="0" t="s">
        <v>4610</v>
      </c>
      <c r="C40" s="0" t="s">
        <v>4611</v>
      </c>
      <c r="D40" s="0" t="s">
        <v>4612</v>
      </c>
      <c r="E40" s="0" t="s">
        <v>4613</v>
      </c>
      <c r="F40" s="0" t="s">
        <v>4537</v>
      </c>
      <c r="G40" s="0" t="s">
        <v>1619</v>
      </c>
    </row>
    <row customHeight="1" ht="11.25">
      <c r="A41" s="374" t="s">
        <v>16</v>
      </c>
      <c r="B41" s="0" t="s">
        <v>4610</v>
      </c>
      <c r="C41" s="0" t="s">
        <v>4611</v>
      </c>
      <c r="D41" s="0" t="s">
        <v>4614</v>
      </c>
      <c r="E41" s="0" t="s">
        <v>4615</v>
      </c>
      <c r="F41" s="0" t="s">
        <v>4537</v>
      </c>
      <c r="G41" s="0" t="s">
        <v>1623</v>
      </c>
    </row>
    <row customHeight="1" ht="11.25">
      <c r="A42" s="374" t="s">
        <v>16</v>
      </c>
      <c r="B42" s="0" t="s">
        <v>4610</v>
      </c>
      <c r="C42" s="0" t="s">
        <v>4611</v>
      </c>
      <c r="D42" s="0" t="s">
        <v>4616</v>
      </c>
      <c r="E42" s="0" t="s">
        <v>4617</v>
      </c>
      <c r="F42" s="0" t="s">
        <v>4537</v>
      </c>
      <c r="G42" s="0" t="s">
        <v>1626</v>
      </c>
    </row>
    <row customHeight="1" ht="11.25">
      <c r="A43" s="374" t="s">
        <v>16</v>
      </c>
      <c r="B43" s="0" t="s">
        <v>4610</v>
      </c>
      <c r="C43" s="0" t="s">
        <v>4611</v>
      </c>
      <c r="D43" s="0" t="s">
        <v>4618</v>
      </c>
      <c r="E43" s="0" t="s">
        <v>4619</v>
      </c>
      <c r="F43" s="0" t="s">
        <v>4537</v>
      </c>
      <c r="G43" s="0" t="s">
        <v>1633</v>
      </c>
    </row>
    <row customHeight="1" ht="11.25">
      <c r="A44" s="374" t="s">
        <v>16</v>
      </c>
      <c r="B44" s="0" t="s">
        <v>4610</v>
      </c>
      <c r="C44" s="0" t="s">
        <v>4611</v>
      </c>
      <c r="D44" s="0" t="s">
        <v>4610</v>
      </c>
      <c r="E44" s="0" t="s">
        <v>4611</v>
      </c>
      <c r="F44" s="0" t="s">
        <v>4534</v>
      </c>
      <c r="G44" s="0" t="s">
        <v>1642</v>
      </c>
    </row>
    <row customHeight="1" ht="11.25">
      <c r="A45" s="374" t="s">
        <v>16</v>
      </c>
      <c r="B45" s="0" t="s">
        <v>4610</v>
      </c>
      <c r="C45" s="0" t="s">
        <v>4611</v>
      </c>
      <c r="D45" s="0" t="s">
        <v>4620</v>
      </c>
      <c r="E45" s="0" t="s">
        <v>4621</v>
      </c>
      <c r="F45" s="0" t="s">
        <v>4537</v>
      </c>
      <c r="G45" s="0" t="s">
        <v>1647</v>
      </c>
    </row>
    <row customHeight="1" ht="11.25">
      <c r="A46" s="374" t="s">
        <v>16</v>
      </c>
      <c r="B46" s="0" t="s">
        <v>4610</v>
      </c>
      <c r="C46" s="0" t="s">
        <v>4611</v>
      </c>
      <c r="D46" s="0" t="s">
        <v>4622</v>
      </c>
      <c r="E46" s="0" t="s">
        <v>4623</v>
      </c>
      <c r="F46" s="0" t="s">
        <v>4537</v>
      </c>
      <c r="G46" s="0" t="s">
        <v>1650</v>
      </c>
    </row>
    <row customHeight="1" ht="11.25">
      <c r="A47" s="374" t="s">
        <v>16</v>
      </c>
      <c r="B47" s="0" t="s">
        <v>4610</v>
      </c>
      <c r="C47" s="0" t="s">
        <v>4611</v>
      </c>
      <c r="D47" s="0" t="s">
        <v>4624</v>
      </c>
      <c r="E47" s="0" t="s">
        <v>4625</v>
      </c>
      <c r="F47" s="0" t="s">
        <v>4537</v>
      </c>
      <c r="G47" s="0" t="s">
        <v>1656</v>
      </c>
    </row>
    <row customHeight="1" ht="11.25">
      <c r="A48" s="374" t="s">
        <v>16</v>
      </c>
      <c r="B48" s="0" t="s">
        <v>4610</v>
      </c>
      <c r="C48" s="0" t="s">
        <v>4611</v>
      </c>
      <c r="D48" s="0" t="s">
        <v>4626</v>
      </c>
      <c r="E48" s="0" t="s">
        <v>4627</v>
      </c>
      <c r="F48" s="0" t="s">
        <v>4537</v>
      </c>
      <c r="G48" s="0" t="s">
        <v>1661</v>
      </c>
    </row>
    <row customHeight="1" ht="11.25">
      <c r="A49" s="374" t="s">
        <v>16</v>
      </c>
      <c r="B49" s="0" t="s">
        <v>4610</v>
      </c>
      <c r="C49" s="0" t="s">
        <v>4611</v>
      </c>
      <c r="D49" s="0" t="s">
        <v>4628</v>
      </c>
      <c r="E49" s="0" t="s">
        <v>4629</v>
      </c>
      <c r="F49" s="0" t="s">
        <v>4537</v>
      </c>
      <c r="G49" s="0" t="s">
        <v>1664</v>
      </c>
    </row>
    <row customHeight="1" ht="11.25">
      <c r="A50" s="374" t="s">
        <v>16</v>
      </c>
      <c r="B50" s="0" t="s">
        <v>4610</v>
      </c>
      <c r="C50" s="0" t="s">
        <v>4611</v>
      </c>
      <c r="D50" s="0" t="s">
        <v>4630</v>
      </c>
      <c r="E50" s="0" t="s">
        <v>4631</v>
      </c>
      <c r="F50" s="0" t="s">
        <v>4537</v>
      </c>
      <c r="G50" s="0" t="s">
        <v>1668</v>
      </c>
    </row>
    <row customHeight="1" ht="11.25">
      <c r="A51" s="374" t="s">
        <v>16</v>
      </c>
      <c r="B51" s="0" t="s">
        <v>4610</v>
      </c>
      <c r="C51" s="0" t="s">
        <v>4611</v>
      </c>
      <c r="D51" s="0" t="s">
        <v>4632</v>
      </c>
      <c r="E51" s="0" t="s">
        <v>4633</v>
      </c>
      <c r="F51" s="0" t="s">
        <v>4537</v>
      </c>
      <c r="G51" s="0" t="s">
        <v>1673</v>
      </c>
    </row>
    <row customHeight="1" ht="11.25">
      <c r="A52" s="374" t="s">
        <v>16</v>
      </c>
      <c r="B52" s="0" t="s">
        <v>4634</v>
      </c>
      <c r="C52" s="0" t="s">
        <v>4635</v>
      </c>
      <c r="D52" s="0" t="s">
        <v>4634</v>
      </c>
      <c r="E52" s="0" t="s">
        <v>4635</v>
      </c>
      <c r="F52" s="0" t="s">
        <v>4531</v>
      </c>
      <c r="G52" s="0" t="s">
        <v>1677</v>
      </c>
    </row>
    <row customHeight="1" ht="11.25">
      <c r="A53" s="374" t="s">
        <v>16</v>
      </c>
      <c r="B53" s="0" t="s">
        <v>4636</v>
      </c>
      <c r="C53" s="0" t="s">
        <v>4637</v>
      </c>
      <c r="D53" s="0" t="s">
        <v>4638</v>
      </c>
      <c r="E53" s="0" t="s">
        <v>4639</v>
      </c>
      <c r="F53" s="0" t="s">
        <v>4537</v>
      </c>
      <c r="G53" s="0" t="s">
        <v>1679</v>
      </c>
    </row>
    <row customHeight="1" ht="11.25">
      <c r="A54" s="374" t="s">
        <v>16</v>
      </c>
      <c r="B54" s="0" t="s">
        <v>4636</v>
      </c>
      <c r="C54" s="0" t="s">
        <v>4637</v>
      </c>
      <c r="D54" s="0" t="s">
        <v>4640</v>
      </c>
      <c r="E54" s="0" t="s">
        <v>4641</v>
      </c>
      <c r="F54" s="0" t="s">
        <v>4537</v>
      </c>
      <c r="G54" s="0" t="s">
        <v>1682</v>
      </c>
    </row>
    <row customHeight="1" ht="11.25">
      <c r="A55" s="374" t="s">
        <v>16</v>
      </c>
      <c r="B55" s="0" t="s">
        <v>4636</v>
      </c>
      <c r="C55" s="0" t="s">
        <v>4637</v>
      </c>
      <c r="D55" s="0" t="s">
        <v>4642</v>
      </c>
      <c r="E55" s="0" t="s">
        <v>4643</v>
      </c>
      <c r="F55" s="0" t="s">
        <v>4537</v>
      </c>
      <c r="G55" s="0" t="s">
        <v>1686</v>
      </c>
    </row>
    <row customHeight="1" ht="11.25">
      <c r="A56" s="374" t="s">
        <v>16</v>
      </c>
      <c r="B56" s="0" t="s">
        <v>4636</v>
      </c>
      <c r="C56" s="0" t="s">
        <v>4637</v>
      </c>
      <c r="D56" s="0" t="s">
        <v>4636</v>
      </c>
      <c r="E56" s="0" t="s">
        <v>4637</v>
      </c>
      <c r="F56" s="0" t="s">
        <v>4534</v>
      </c>
      <c r="G56" s="0" t="s">
        <v>1689</v>
      </c>
    </row>
    <row customHeight="1" ht="11.25">
      <c r="A57" s="374" t="s">
        <v>16</v>
      </c>
      <c r="B57" s="0" t="s">
        <v>4636</v>
      </c>
      <c r="C57" s="0" t="s">
        <v>4637</v>
      </c>
      <c r="D57" s="0" t="s">
        <v>4644</v>
      </c>
      <c r="E57" s="0" t="s">
        <v>4645</v>
      </c>
      <c r="F57" s="0" t="s">
        <v>4537</v>
      </c>
      <c r="G57" s="0" t="s">
        <v>1692</v>
      </c>
    </row>
    <row customHeight="1" ht="11.25">
      <c r="A58" s="374" t="s">
        <v>16</v>
      </c>
      <c r="B58" s="0" t="s">
        <v>4636</v>
      </c>
      <c r="C58" s="0" t="s">
        <v>4637</v>
      </c>
      <c r="D58" s="0" t="s">
        <v>4646</v>
      </c>
      <c r="E58" s="0" t="s">
        <v>4647</v>
      </c>
      <c r="F58" s="0" t="s">
        <v>4537</v>
      </c>
      <c r="G58" s="0" t="s">
        <v>1695</v>
      </c>
    </row>
    <row customHeight="1" ht="11.25">
      <c r="A59" s="374" t="s">
        <v>16</v>
      </c>
      <c r="B59" s="0" t="s">
        <v>4636</v>
      </c>
      <c r="C59" s="0" t="s">
        <v>4637</v>
      </c>
      <c r="D59" s="0" t="s">
        <v>4648</v>
      </c>
      <c r="E59" s="0" t="s">
        <v>4649</v>
      </c>
      <c r="F59" s="0" t="s">
        <v>4537</v>
      </c>
      <c r="G59" s="0" t="s">
        <v>1699</v>
      </c>
    </row>
    <row customHeight="1" ht="11.25">
      <c r="A60" s="374" t="s">
        <v>16</v>
      </c>
      <c r="B60" s="0" t="s">
        <v>4636</v>
      </c>
      <c r="C60" s="0" t="s">
        <v>4637</v>
      </c>
      <c r="D60" s="0" t="s">
        <v>4650</v>
      </c>
      <c r="E60" s="0" t="s">
        <v>4651</v>
      </c>
      <c r="F60" s="0" t="s">
        <v>4537</v>
      </c>
      <c r="G60" s="0" t="s">
        <v>1702</v>
      </c>
    </row>
    <row customHeight="1" ht="11.25">
      <c r="A61" s="374" t="s">
        <v>16</v>
      </c>
      <c r="B61" s="0" t="s">
        <v>4636</v>
      </c>
      <c r="C61" s="0" t="s">
        <v>4637</v>
      </c>
      <c r="D61" s="0" t="s">
        <v>4652</v>
      </c>
      <c r="E61" s="0" t="s">
        <v>4653</v>
      </c>
      <c r="F61" s="0" t="s">
        <v>4537</v>
      </c>
      <c r="G61" s="0" t="s">
        <v>4654</v>
      </c>
    </row>
    <row customHeight="1" ht="11.25">
      <c r="A62" s="374" t="s">
        <v>16</v>
      </c>
      <c r="B62" s="0" t="s">
        <v>4636</v>
      </c>
      <c r="C62" s="0" t="s">
        <v>4637</v>
      </c>
      <c r="D62" s="0" t="s">
        <v>4655</v>
      </c>
      <c r="E62" s="0" t="s">
        <v>4656</v>
      </c>
      <c r="F62" s="0" t="s">
        <v>4537</v>
      </c>
      <c r="G62" s="0" t="s">
        <v>4657</v>
      </c>
    </row>
    <row customHeight="1" ht="11.25">
      <c r="A63" s="374" t="s">
        <v>16</v>
      </c>
      <c r="B63" s="0" t="s">
        <v>4636</v>
      </c>
      <c r="C63" s="0" t="s">
        <v>4637</v>
      </c>
      <c r="D63" s="0" t="s">
        <v>4658</v>
      </c>
      <c r="E63" s="0" t="s">
        <v>4659</v>
      </c>
      <c r="F63" s="0" t="s">
        <v>4537</v>
      </c>
      <c r="G63" s="0" t="s">
        <v>4660</v>
      </c>
    </row>
    <row customHeight="1" ht="11.25">
      <c r="A64" s="374" t="s">
        <v>16</v>
      </c>
      <c r="B64" s="0" t="s">
        <v>4636</v>
      </c>
      <c r="C64" s="0" t="s">
        <v>4637</v>
      </c>
      <c r="D64" s="0" t="s">
        <v>4661</v>
      </c>
      <c r="E64" s="0" t="s">
        <v>4662</v>
      </c>
      <c r="F64" s="0" t="s">
        <v>4537</v>
      </c>
      <c r="G64" s="0" t="s">
        <v>4663</v>
      </c>
    </row>
    <row customHeight="1" ht="11.25">
      <c r="A65" s="374" t="s">
        <v>16</v>
      </c>
      <c r="B65" s="0" t="s">
        <v>4636</v>
      </c>
      <c r="C65" s="0" t="s">
        <v>4637</v>
      </c>
      <c r="D65" s="0" t="s">
        <v>4664</v>
      </c>
      <c r="E65" s="0" t="s">
        <v>4665</v>
      </c>
      <c r="F65" s="0" t="s">
        <v>4537</v>
      </c>
      <c r="G65" s="0" t="s">
        <v>4666</v>
      </c>
    </row>
    <row customHeight="1" ht="11.25">
      <c r="A66" s="374" t="s">
        <v>16</v>
      </c>
      <c r="B66" s="0" t="s">
        <v>4636</v>
      </c>
      <c r="C66" s="0" t="s">
        <v>4637</v>
      </c>
      <c r="D66" s="0" t="s">
        <v>4667</v>
      </c>
      <c r="E66" s="0" t="s">
        <v>4668</v>
      </c>
      <c r="F66" s="0" t="s">
        <v>4537</v>
      </c>
      <c r="G66" s="0" t="s">
        <v>4669</v>
      </c>
    </row>
    <row customHeight="1" ht="11.25">
      <c r="A67" s="374" t="s">
        <v>16</v>
      </c>
      <c r="B67" s="0" t="s">
        <v>4670</v>
      </c>
      <c r="C67" s="0" t="s">
        <v>4671</v>
      </c>
      <c r="D67" s="0" t="s">
        <v>4670</v>
      </c>
      <c r="E67" s="0" t="s">
        <v>4671</v>
      </c>
      <c r="F67" s="0" t="s">
        <v>4531</v>
      </c>
      <c r="G67" s="0" t="s">
        <v>2019</v>
      </c>
    </row>
    <row customHeight="1" ht="11.25">
      <c r="A68" s="374" t="s">
        <v>16</v>
      </c>
      <c r="B68" s="0" t="s">
        <v>4672</v>
      </c>
      <c r="C68" s="0" t="s">
        <v>4673</v>
      </c>
      <c r="D68" s="0" t="s">
        <v>4672</v>
      </c>
      <c r="E68" s="0" t="s">
        <v>4673</v>
      </c>
      <c r="F68" s="0" t="s">
        <v>4534</v>
      </c>
      <c r="G68" s="0" t="s">
        <v>4674</v>
      </c>
    </row>
    <row customHeight="1" ht="11.25">
      <c r="A69" s="374" t="s">
        <v>16</v>
      </c>
      <c r="B69" s="0" t="s">
        <v>4672</v>
      </c>
      <c r="C69" s="0" t="s">
        <v>4673</v>
      </c>
      <c r="D69" s="0" t="s">
        <v>4675</v>
      </c>
      <c r="E69" s="0" t="s">
        <v>4676</v>
      </c>
      <c r="F69" s="0" t="s">
        <v>4592</v>
      </c>
      <c r="G69" s="0" t="s">
        <v>2222</v>
      </c>
    </row>
    <row customHeight="1" ht="11.25">
      <c r="A70" s="374" t="s">
        <v>16</v>
      </c>
      <c r="B70" s="0" t="s">
        <v>4672</v>
      </c>
      <c r="C70" s="0" t="s">
        <v>4673</v>
      </c>
      <c r="D70" s="0" t="s">
        <v>4677</v>
      </c>
      <c r="E70" s="0" t="s">
        <v>4678</v>
      </c>
      <c r="F70" s="0" t="s">
        <v>4537</v>
      </c>
      <c r="G70" s="0" t="s">
        <v>4679</v>
      </c>
    </row>
    <row customHeight="1" ht="11.25">
      <c r="A71" s="374" t="s">
        <v>16</v>
      </c>
      <c r="B71" s="0" t="s">
        <v>4672</v>
      </c>
      <c r="C71" s="0" t="s">
        <v>4673</v>
      </c>
      <c r="D71" s="0" t="s">
        <v>4680</v>
      </c>
      <c r="E71" s="0" t="s">
        <v>4681</v>
      </c>
      <c r="F71" s="0" t="s">
        <v>4537</v>
      </c>
      <c r="G71" s="0" t="s">
        <v>4682</v>
      </c>
    </row>
    <row customHeight="1" ht="11.25">
      <c r="A72" s="374" t="s">
        <v>16</v>
      </c>
      <c r="B72" s="0" t="s">
        <v>4672</v>
      </c>
      <c r="C72" s="0" t="s">
        <v>4673</v>
      </c>
      <c r="D72" s="0" t="s">
        <v>4683</v>
      </c>
      <c r="E72" s="0" t="s">
        <v>4684</v>
      </c>
      <c r="F72" s="0" t="s">
        <v>4537</v>
      </c>
      <c r="G72" s="0" t="s">
        <v>4685</v>
      </c>
    </row>
    <row customHeight="1" ht="11.25">
      <c r="A73" s="374" t="s">
        <v>16</v>
      </c>
      <c r="B73" s="0" t="s">
        <v>4672</v>
      </c>
      <c r="C73" s="0" t="s">
        <v>4673</v>
      </c>
      <c r="D73" s="0" t="s">
        <v>4686</v>
      </c>
      <c r="E73" s="0" t="s">
        <v>4687</v>
      </c>
      <c r="F73" s="0" t="s">
        <v>4537</v>
      </c>
      <c r="G73" s="0" t="s">
        <v>4688</v>
      </c>
    </row>
    <row customHeight="1" ht="11.25">
      <c r="A74" s="374" t="s">
        <v>16</v>
      </c>
      <c r="B74" s="0" t="s">
        <v>4672</v>
      </c>
      <c r="C74" s="0" t="s">
        <v>4673</v>
      </c>
      <c r="D74" s="0" t="s">
        <v>4689</v>
      </c>
      <c r="E74" s="0" t="s">
        <v>4690</v>
      </c>
      <c r="F74" s="0" t="s">
        <v>4603</v>
      </c>
      <c r="G74" s="0" t="s">
        <v>4691</v>
      </c>
    </row>
    <row customHeight="1" ht="11.25">
      <c r="A75" s="374" t="s">
        <v>16</v>
      </c>
      <c r="B75" s="0" t="s">
        <v>4672</v>
      </c>
      <c r="C75" s="0" t="s">
        <v>4673</v>
      </c>
      <c r="D75" s="0" t="s">
        <v>4692</v>
      </c>
      <c r="E75" s="0" t="s">
        <v>4693</v>
      </c>
      <c r="F75" s="0" t="s">
        <v>4537</v>
      </c>
      <c r="G75" s="0" t="s">
        <v>4694</v>
      </c>
    </row>
    <row customHeight="1" ht="11.25">
      <c r="A76" s="374" t="s">
        <v>16</v>
      </c>
      <c r="B76" s="0" t="s">
        <v>4672</v>
      </c>
      <c r="C76" s="0" t="s">
        <v>4673</v>
      </c>
      <c r="D76" s="0" t="s">
        <v>4695</v>
      </c>
      <c r="E76" s="0" t="s">
        <v>4696</v>
      </c>
      <c r="F76" s="0" t="s">
        <v>4537</v>
      </c>
      <c r="G76" s="0" t="s">
        <v>4697</v>
      </c>
    </row>
    <row customHeight="1" ht="11.25">
      <c r="A77" s="374" t="s">
        <v>16</v>
      </c>
      <c r="B77" s="0" t="s">
        <v>4672</v>
      </c>
      <c r="C77" s="0" t="s">
        <v>4673</v>
      </c>
      <c r="D77" s="0" t="s">
        <v>4698</v>
      </c>
      <c r="E77" s="0" t="s">
        <v>4699</v>
      </c>
      <c r="F77" s="0" t="s">
        <v>4537</v>
      </c>
      <c r="G77" s="0" t="s">
        <v>4700</v>
      </c>
    </row>
    <row customHeight="1" ht="11.25">
      <c r="A78" s="374" t="s">
        <v>16</v>
      </c>
      <c r="B78" s="0" t="s">
        <v>4672</v>
      </c>
      <c r="C78" s="0" t="s">
        <v>4673</v>
      </c>
      <c r="D78" s="0" t="s">
        <v>4701</v>
      </c>
      <c r="E78" s="0" t="s">
        <v>4702</v>
      </c>
      <c r="F78" s="0" t="s">
        <v>4537</v>
      </c>
      <c r="G78" s="0" t="s">
        <v>4703</v>
      </c>
    </row>
    <row customHeight="1" ht="11.25">
      <c r="A79" s="374" t="s">
        <v>16</v>
      </c>
      <c r="B79" s="0" t="s">
        <v>4704</v>
      </c>
      <c r="C79" s="0" t="s">
        <v>4705</v>
      </c>
      <c r="D79" s="0" t="s">
        <v>4704</v>
      </c>
      <c r="E79" s="0" t="s">
        <v>4705</v>
      </c>
      <c r="F79" s="0" t="s">
        <v>4706</v>
      </c>
      <c r="G79" s="0" t="s">
        <v>4707</v>
      </c>
    </row>
    <row customHeight="1" ht="11.25">
      <c r="A80" s="374" t="s">
        <v>16</v>
      </c>
      <c r="B80" s="0" t="s">
        <v>4708</v>
      </c>
      <c r="C80" s="0" t="s">
        <v>4709</v>
      </c>
      <c r="D80" s="0" t="s">
        <v>4708</v>
      </c>
      <c r="E80" s="0" t="s">
        <v>4709</v>
      </c>
      <c r="F80" s="0" t="s">
        <v>4706</v>
      </c>
      <c r="G80" s="0" t="s">
        <v>4710</v>
      </c>
    </row>
    <row customHeight="1" ht="11.25">
      <c r="A81" s="374" t="s">
        <v>16</v>
      </c>
      <c r="B81" s="0" t="s">
        <v>4711</v>
      </c>
      <c r="C81" s="0" t="s">
        <v>4712</v>
      </c>
      <c r="D81" s="0" t="s">
        <v>4711</v>
      </c>
      <c r="E81" s="0" t="s">
        <v>4712</v>
      </c>
      <c r="F81" s="0" t="s">
        <v>4706</v>
      </c>
      <c r="G81" s="0" t="s">
        <v>4713</v>
      </c>
    </row>
    <row customHeight="1" ht="11.25">
      <c r="A82" s="374" t="s">
        <v>16</v>
      </c>
      <c r="B82" s="0" t="s">
        <v>4714</v>
      </c>
      <c r="C82" s="0" t="s">
        <v>4715</v>
      </c>
      <c r="D82" s="0" t="s">
        <v>4714</v>
      </c>
      <c r="E82" s="0" t="s">
        <v>4715</v>
      </c>
      <c r="F82" s="0" t="s">
        <v>4706</v>
      </c>
      <c r="G82" s="0" t="s">
        <v>4716</v>
      </c>
    </row>
    <row customHeight="1" ht="11.25">
      <c r="A83" s="374" t="s">
        <v>16</v>
      </c>
      <c r="B83" s="0" t="s">
        <v>4717</v>
      </c>
      <c r="C83" s="0" t="s">
        <v>4718</v>
      </c>
      <c r="D83" s="0" t="s">
        <v>4717</v>
      </c>
      <c r="E83" s="0" t="s">
        <v>4718</v>
      </c>
      <c r="F83" s="0" t="s">
        <v>4706</v>
      </c>
      <c r="G83" s="0" t="s">
        <v>4719</v>
      </c>
    </row>
    <row customHeight="1" ht="11.25">
      <c r="A84" s="374" t="s">
        <v>16</v>
      </c>
      <c r="B84" s="0" t="s">
        <v>4720</v>
      </c>
      <c r="C84" s="0" t="s">
        <v>4721</v>
      </c>
      <c r="D84" s="0" t="s">
        <v>4720</v>
      </c>
      <c r="E84" s="0" t="s">
        <v>4721</v>
      </c>
      <c r="F84" s="0" t="s">
        <v>4706</v>
      </c>
      <c r="G84" s="0" t="s">
        <v>4722</v>
      </c>
    </row>
    <row customHeight="1" ht="11.25">
      <c r="A85" s="374" t="s">
        <v>16</v>
      </c>
      <c r="B85" s="0" t="s">
        <v>4723</v>
      </c>
      <c r="C85" s="0" t="s">
        <v>4724</v>
      </c>
      <c r="D85" s="0" t="s">
        <v>4723</v>
      </c>
      <c r="E85" s="0" t="s">
        <v>4724</v>
      </c>
      <c r="F85" s="0" t="s">
        <v>4706</v>
      </c>
      <c r="G85" s="0" t="s">
        <v>4725</v>
      </c>
    </row>
    <row customHeight="1" ht="11.25">
      <c r="A86" s="374" t="s">
        <v>16</v>
      </c>
      <c r="B86" s="0" t="s">
        <v>4726</v>
      </c>
      <c r="C86" s="0" t="s">
        <v>4727</v>
      </c>
      <c r="D86" s="0" t="s">
        <v>4726</v>
      </c>
      <c r="E86" s="0" t="s">
        <v>4727</v>
      </c>
      <c r="F86" s="0" t="s">
        <v>4706</v>
      </c>
      <c r="G86" s="0" t="s">
        <v>4728</v>
      </c>
    </row>
    <row customHeight="1" ht="11.25">
      <c r="A87" s="374" t="s">
        <v>16</v>
      </c>
      <c r="B87" s="0" t="s">
        <v>4729</v>
      </c>
      <c r="C87" s="0" t="s">
        <v>4730</v>
      </c>
      <c r="D87" s="0" t="s">
        <v>4729</v>
      </c>
      <c r="E87" s="0" t="s">
        <v>4730</v>
      </c>
      <c r="F87" s="0" t="s">
        <v>4706</v>
      </c>
      <c r="G87" s="0" t="s">
        <v>4731</v>
      </c>
    </row>
    <row customHeight="1" ht="11.25">
      <c r="A88" s="374" t="s">
        <v>16</v>
      </c>
      <c r="B88" s="0" t="s">
        <v>4732</v>
      </c>
      <c r="C88" s="0" t="s">
        <v>4733</v>
      </c>
      <c r="D88" s="0" t="s">
        <v>4732</v>
      </c>
      <c r="E88" s="0" t="s">
        <v>4733</v>
      </c>
      <c r="F88" s="0" t="s">
        <v>4706</v>
      </c>
      <c r="G88" s="0" t="s">
        <v>4734</v>
      </c>
    </row>
    <row customHeight="1" ht="11.25">
      <c r="A89" s="374" t="s">
        <v>16</v>
      </c>
      <c r="B89" s="0" t="s">
        <v>99</v>
      </c>
      <c r="C89" s="0" t="s">
        <v>100</v>
      </c>
      <c r="D89" s="0" t="s">
        <v>99</v>
      </c>
      <c r="E89" s="0" t="s">
        <v>100</v>
      </c>
      <c r="F89" s="0" t="s">
        <v>4706</v>
      </c>
      <c r="G89" s="0" t="s">
        <v>98</v>
      </c>
    </row>
    <row customHeight="1" ht="11.25">
      <c r="A90" s="374" t="s">
        <v>16</v>
      </c>
      <c r="B90" s="0" t="s">
        <v>4735</v>
      </c>
      <c r="C90" s="0" t="s">
        <v>4736</v>
      </c>
      <c r="D90" s="0" t="s">
        <v>4735</v>
      </c>
      <c r="E90" s="0" t="s">
        <v>4736</v>
      </c>
      <c r="F90" s="0" t="s">
        <v>4706</v>
      </c>
      <c r="G90" s="0" t="s">
        <v>4737</v>
      </c>
    </row>
    <row customHeight="1" ht="11.25">
      <c r="A91" s="374" t="s">
        <v>16</v>
      </c>
      <c r="B91" s="0" t="s">
        <v>4738</v>
      </c>
      <c r="C91" s="0" t="s">
        <v>4739</v>
      </c>
      <c r="D91" s="0" t="s">
        <v>4738</v>
      </c>
      <c r="E91" s="0" t="s">
        <v>4739</v>
      </c>
      <c r="F91" s="0" t="s">
        <v>4706</v>
      </c>
      <c r="G91" s="0" t="s">
        <v>4740</v>
      </c>
    </row>
    <row customHeight="1" ht="11.25">
      <c r="A92" s="374" t="s">
        <v>16</v>
      </c>
      <c r="B92" s="0" t="s">
        <v>4741</v>
      </c>
      <c r="C92" s="0" t="s">
        <v>4742</v>
      </c>
      <c r="D92" s="0" t="s">
        <v>4741</v>
      </c>
      <c r="E92" s="0" t="s">
        <v>4742</v>
      </c>
      <c r="F92" s="0" t="s">
        <v>4743</v>
      </c>
      <c r="G92" s="0" t="s">
        <v>4744</v>
      </c>
    </row>
    <row customHeight="1" ht="11.25">
      <c r="A93" s="374" t="s">
        <v>16</v>
      </c>
      <c r="B93" s="0" t="s">
        <v>4741</v>
      </c>
      <c r="C93" s="0" t="s">
        <v>4742</v>
      </c>
      <c r="D93" s="0" t="s">
        <v>4745</v>
      </c>
      <c r="E93" s="0" t="s">
        <v>4746</v>
      </c>
      <c r="F93" s="0" t="s">
        <v>4747</v>
      </c>
      <c r="G93" s="0" t="s">
        <v>4748</v>
      </c>
    </row>
    <row customHeight="1" ht="11.25">
      <c r="A94" s="374" t="s">
        <v>16</v>
      </c>
      <c r="B94" s="0" t="s">
        <v>4741</v>
      </c>
      <c r="C94" s="0" t="s">
        <v>4742</v>
      </c>
      <c r="D94" s="0" t="s">
        <v>4749</v>
      </c>
      <c r="E94" s="0" t="s">
        <v>4750</v>
      </c>
      <c r="F94" s="0" t="s">
        <v>4747</v>
      </c>
      <c r="G94" s="0" t="s">
        <v>4751</v>
      </c>
    </row>
    <row customHeight="1" ht="11.25">
      <c r="A95" s="374" t="s">
        <v>16</v>
      </c>
      <c r="B95" s="0" t="s">
        <v>4741</v>
      </c>
      <c r="C95" s="0" t="s">
        <v>4742</v>
      </c>
      <c r="D95" s="0" t="s">
        <v>4752</v>
      </c>
      <c r="E95" s="0" t="s">
        <v>4753</v>
      </c>
      <c r="F95" s="0" t="s">
        <v>4747</v>
      </c>
      <c r="G95" s="0" t="s">
        <v>4754</v>
      </c>
    </row>
    <row customHeight="1" ht="11.25">
      <c r="A96" s="374" t="s">
        <v>16</v>
      </c>
      <c r="B96" s="0" t="s">
        <v>4741</v>
      </c>
      <c r="C96" s="0" t="s">
        <v>4742</v>
      </c>
      <c r="D96" s="0" t="s">
        <v>4755</v>
      </c>
      <c r="E96" s="0" t="s">
        <v>4756</v>
      </c>
      <c r="F96" s="0" t="s">
        <v>4747</v>
      </c>
      <c r="G96" s="0" t="s">
        <v>4757</v>
      </c>
    </row>
    <row customHeight="1" ht="11.25">
      <c r="A97" s="374" t="s">
        <v>16</v>
      </c>
      <c r="B97" s="0" t="s">
        <v>4741</v>
      </c>
      <c r="C97" s="0" t="s">
        <v>4742</v>
      </c>
      <c r="D97" s="0" t="s">
        <v>4758</v>
      </c>
      <c r="E97" s="0" t="s">
        <v>4759</v>
      </c>
      <c r="F97" s="0" t="s">
        <v>4747</v>
      </c>
      <c r="G97" s="0" t="s">
        <v>4760</v>
      </c>
    </row>
    <row customHeight="1" ht="11.25">
      <c r="A98" s="374" t="s">
        <v>16</v>
      </c>
      <c r="B98" s="0" t="s">
        <v>4741</v>
      </c>
      <c r="C98" s="0" t="s">
        <v>4742</v>
      </c>
      <c r="D98" s="0" t="s">
        <v>4761</v>
      </c>
      <c r="E98" s="0" t="s">
        <v>4762</v>
      </c>
      <c r="F98" s="0" t="s">
        <v>4747</v>
      </c>
      <c r="G98" s="0" t="s">
        <v>4763</v>
      </c>
    </row>
    <row customHeight="1" ht="11.25">
      <c r="A99" s="374" t="s">
        <v>16</v>
      </c>
      <c r="B99" s="0" t="s">
        <v>4741</v>
      </c>
      <c r="C99" s="0" t="s">
        <v>4742</v>
      </c>
      <c r="D99" s="0" t="s">
        <v>4764</v>
      </c>
      <c r="E99" s="0" t="s">
        <v>4765</v>
      </c>
      <c r="F99" s="0" t="s">
        <v>4747</v>
      </c>
      <c r="G99" s="0" t="s">
        <v>4766</v>
      </c>
    </row>
    <row customHeight="1" ht="11.25">
      <c r="A100" s="374" t="s">
        <v>16</v>
      </c>
      <c r="B100" s="0" t="s">
        <v>4767</v>
      </c>
      <c r="C100" s="0" t="s">
        <v>4768</v>
      </c>
      <c r="D100" s="0" t="s">
        <v>4767</v>
      </c>
      <c r="E100" s="0" t="s">
        <v>4768</v>
      </c>
      <c r="F100" s="0" t="s">
        <v>4706</v>
      </c>
      <c r="G100" s="0" t="s">
        <v>4769</v>
      </c>
    </row>
    <row customHeight="1" ht="11.25">
      <c r="A101" s="374" t="s">
        <v>16</v>
      </c>
      <c r="B101" s="0" t="s">
        <v>4770</v>
      </c>
      <c r="C101" s="0" t="s">
        <v>4771</v>
      </c>
      <c r="D101" s="0" t="s">
        <v>4770</v>
      </c>
      <c r="E101" s="0" t="s">
        <v>4771</v>
      </c>
      <c r="F101" s="0" t="s">
        <v>4531</v>
      </c>
      <c r="G101" s="0" t="s">
        <v>4772</v>
      </c>
    </row>
    <row customHeight="1" ht="11.25">
      <c r="A102" s="374" t="s">
        <v>16</v>
      </c>
      <c r="B102" s="0" t="s">
        <v>4773</v>
      </c>
      <c r="C102" s="0" t="s">
        <v>4774</v>
      </c>
      <c r="D102" s="0" t="s">
        <v>4775</v>
      </c>
      <c r="E102" s="0" t="s">
        <v>4776</v>
      </c>
      <c r="F102" s="0" t="s">
        <v>4592</v>
      </c>
      <c r="G102" s="0" t="s">
        <v>4777</v>
      </c>
    </row>
    <row customHeight="1" ht="11.25">
      <c r="A103" s="374" t="s">
        <v>16</v>
      </c>
      <c r="B103" s="0" t="s">
        <v>4773</v>
      </c>
      <c r="C103" s="0" t="s">
        <v>4774</v>
      </c>
      <c r="D103" s="0" t="s">
        <v>4773</v>
      </c>
      <c r="E103" s="0" t="s">
        <v>4774</v>
      </c>
      <c r="F103" s="0" t="s">
        <v>4534</v>
      </c>
      <c r="G103" s="0" t="s">
        <v>4778</v>
      </c>
    </row>
    <row customHeight="1" ht="11.25">
      <c r="A104" s="374" t="s">
        <v>16</v>
      </c>
      <c r="B104" s="0" t="s">
        <v>4773</v>
      </c>
      <c r="C104" s="0" t="s">
        <v>4774</v>
      </c>
      <c r="D104" s="0" t="s">
        <v>4779</v>
      </c>
      <c r="E104" s="0" t="s">
        <v>4780</v>
      </c>
      <c r="F104" s="0" t="s">
        <v>4603</v>
      </c>
      <c r="G104" s="0" t="s">
        <v>4781</v>
      </c>
    </row>
    <row customHeight="1" ht="11.25">
      <c r="A105" s="374" t="s">
        <v>16</v>
      </c>
      <c r="B105" s="0" t="s">
        <v>4773</v>
      </c>
      <c r="C105" s="0" t="s">
        <v>4774</v>
      </c>
      <c r="D105" s="0" t="s">
        <v>4782</v>
      </c>
      <c r="E105" s="0" t="s">
        <v>4783</v>
      </c>
      <c r="F105" s="0" t="s">
        <v>4603</v>
      </c>
      <c r="G105" s="0" t="s">
        <v>4784</v>
      </c>
    </row>
    <row customHeight="1" ht="11.25">
      <c r="A106" s="374" t="s">
        <v>16</v>
      </c>
      <c r="B106" s="0" t="s">
        <v>4785</v>
      </c>
      <c r="C106" s="0" t="s">
        <v>4786</v>
      </c>
      <c r="D106" s="0" t="s">
        <v>4785</v>
      </c>
      <c r="E106" s="0" t="s">
        <v>4786</v>
      </c>
      <c r="F106" s="0" t="s">
        <v>4531</v>
      </c>
      <c r="G106" s="0" t="s">
        <v>4787</v>
      </c>
    </row>
    <row customHeight="1" ht="11.25">
      <c r="A107" s="374" t="s">
        <v>16</v>
      </c>
      <c r="B107" s="0" t="s">
        <v>4788</v>
      </c>
      <c r="C107" s="0" t="s">
        <v>4789</v>
      </c>
      <c r="D107" s="0" t="s">
        <v>4790</v>
      </c>
      <c r="E107" s="0" t="s">
        <v>4791</v>
      </c>
      <c r="F107" s="0" t="s">
        <v>4537</v>
      </c>
      <c r="G107" s="0" t="s">
        <v>4792</v>
      </c>
    </row>
    <row customHeight="1" ht="11.25">
      <c r="A108" s="374" t="s">
        <v>16</v>
      </c>
      <c r="B108" s="0" t="s">
        <v>4788</v>
      </c>
      <c r="C108" s="0" t="s">
        <v>4789</v>
      </c>
      <c r="D108" s="0" t="s">
        <v>4793</v>
      </c>
      <c r="E108" s="0" t="s">
        <v>4794</v>
      </c>
      <c r="F108" s="0" t="s">
        <v>4537</v>
      </c>
      <c r="G108" s="0" t="s">
        <v>4795</v>
      </c>
    </row>
    <row customHeight="1" ht="11.25">
      <c r="A109" s="374" t="s">
        <v>16</v>
      </c>
      <c r="B109" s="0" t="s">
        <v>4788</v>
      </c>
      <c r="C109" s="0" t="s">
        <v>4789</v>
      </c>
      <c r="D109" s="0" t="s">
        <v>4796</v>
      </c>
      <c r="E109" s="0" t="s">
        <v>4797</v>
      </c>
      <c r="F109" s="0" t="s">
        <v>4537</v>
      </c>
      <c r="G109" s="0" t="s">
        <v>4798</v>
      </c>
    </row>
    <row customHeight="1" ht="11.25">
      <c r="A110" s="374" t="s">
        <v>16</v>
      </c>
      <c r="B110" s="0" t="s">
        <v>4788</v>
      </c>
      <c r="C110" s="0" t="s">
        <v>4789</v>
      </c>
      <c r="D110" s="0" t="s">
        <v>4799</v>
      </c>
      <c r="E110" s="0" t="s">
        <v>4800</v>
      </c>
      <c r="F110" s="0" t="s">
        <v>4537</v>
      </c>
      <c r="G110" s="0" t="s">
        <v>4801</v>
      </c>
    </row>
    <row customHeight="1" ht="11.25">
      <c r="A111" s="374" t="s">
        <v>16</v>
      </c>
      <c r="B111" s="0" t="s">
        <v>4788</v>
      </c>
      <c r="C111" s="0" t="s">
        <v>4789</v>
      </c>
      <c r="D111" s="0" t="s">
        <v>4788</v>
      </c>
      <c r="E111" s="0" t="s">
        <v>4789</v>
      </c>
      <c r="F111" s="0" t="s">
        <v>4534</v>
      </c>
      <c r="G111" s="0" t="s">
        <v>4802</v>
      </c>
    </row>
    <row customHeight="1" ht="11.25">
      <c r="A112" s="374" t="s">
        <v>16</v>
      </c>
      <c r="B112" s="0" t="s">
        <v>4788</v>
      </c>
      <c r="C112" s="0" t="s">
        <v>4789</v>
      </c>
      <c r="D112" s="0" t="s">
        <v>4803</v>
      </c>
      <c r="E112" s="0" t="s">
        <v>4804</v>
      </c>
      <c r="F112" s="0" t="s">
        <v>4537</v>
      </c>
      <c r="G112" s="0" t="s">
        <v>4805</v>
      </c>
    </row>
    <row customHeight="1" ht="11.25">
      <c r="A113" s="374" t="s">
        <v>16</v>
      </c>
      <c r="B113" s="0" t="s">
        <v>4788</v>
      </c>
      <c r="C113" s="0" t="s">
        <v>4789</v>
      </c>
      <c r="D113" s="0" t="s">
        <v>4806</v>
      </c>
      <c r="E113" s="0" t="s">
        <v>4807</v>
      </c>
      <c r="F113" s="0" t="s">
        <v>4537</v>
      </c>
      <c r="G113" s="0" t="s">
        <v>4808</v>
      </c>
    </row>
    <row customHeight="1" ht="11.25">
      <c r="A114" s="374" t="s">
        <v>16</v>
      </c>
      <c r="B114" s="0" t="s">
        <v>4788</v>
      </c>
      <c r="C114" s="0" t="s">
        <v>4789</v>
      </c>
      <c r="D114" s="0" t="s">
        <v>4809</v>
      </c>
      <c r="E114" s="0" t="s">
        <v>4810</v>
      </c>
      <c r="F114" s="0" t="s">
        <v>4537</v>
      </c>
      <c r="G114" s="0" t="s">
        <v>4811</v>
      </c>
    </row>
    <row customHeight="1" ht="11.25">
      <c r="A115" s="374" t="s">
        <v>16</v>
      </c>
      <c r="B115" s="0" t="s">
        <v>4788</v>
      </c>
      <c r="C115" s="0" t="s">
        <v>4789</v>
      </c>
      <c r="D115" s="0" t="s">
        <v>4812</v>
      </c>
      <c r="E115" s="0" t="s">
        <v>4813</v>
      </c>
      <c r="F115" s="0" t="s">
        <v>4537</v>
      </c>
      <c r="G115" s="0" t="s">
        <v>4814</v>
      </c>
    </row>
    <row customHeight="1" ht="11.25">
      <c r="A116" s="374" t="s">
        <v>16</v>
      </c>
      <c r="B116" s="0" t="s">
        <v>4788</v>
      </c>
      <c r="C116" s="0" t="s">
        <v>4789</v>
      </c>
      <c r="D116" s="0" t="s">
        <v>4815</v>
      </c>
      <c r="E116" s="0" t="s">
        <v>4816</v>
      </c>
      <c r="F116" s="0" t="s">
        <v>4537</v>
      </c>
      <c r="G116" s="0" t="s">
        <v>4817</v>
      </c>
    </row>
    <row customHeight="1" ht="11.25">
      <c r="A117" s="374" t="s">
        <v>16</v>
      </c>
      <c r="B117" s="0" t="s">
        <v>4788</v>
      </c>
      <c r="C117" s="0" t="s">
        <v>4789</v>
      </c>
      <c r="D117" s="0" t="s">
        <v>4818</v>
      </c>
      <c r="E117" s="0" t="s">
        <v>4819</v>
      </c>
      <c r="F117" s="0" t="s">
        <v>4537</v>
      </c>
      <c r="G117" s="0" t="s">
        <v>4820</v>
      </c>
    </row>
    <row customHeight="1" ht="11.25">
      <c r="A118" s="374" t="s">
        <v>16</v>
      </c>
      <c r="B118" s="0" t="s">
        <v>4788</v>
      </c>
      <c r="C118" s="0" t="s">
        <v>4789</v>
      </c>
      <c r="D118" s="0" t="s">
        <v>4821</v>
      </c>
      <c r="E118" s="0" t="s">
        <v>4822</v>
      </c>
      <c r="F118" s="0" t="s">
        <v>4537</v>
      </c>
      <c r="G118" s="0" t="s">
        <v>4823</v>
      </c>
    </row>
    <row customHeight="1" ht="11.25">
      <c r="A119" s="374" t="s">
        <v>16</v>
      </c>
      <c r="B119" s="0" t="s">
        <v>4788</v>
      </c>
      <c r="C119" s="0" t="s">
        <v>4789</v>
      </c>
      <c r="D119" s="0" t="s">
        <v>4824</v>
      </c>
      <c r="E119" s="0" t="s">
        <v>4825</v>
      </c>
      <c r="F119" s="0" t="s">
        <v>4537</v>
      </c>
      <c r="G119" s="0" t="s">
        <v>4826</v>
      </c>
    </row>
    <row customHeight="1" ht="11.25">
      <c r="A120" s="374" t="s">
        <v>16</v>
      </c>
      <c r="B120" s="0" t="s">
        <v>4827</v>
      </c>
      <c r="C120" s="0" t="s">
        <v>4828</v>
      </c>
      <c r="D120" s="0" t="s">
        <v>4827</v>
      </c>
      <c r="E120" s="0" t="s">
        <v>4828</v>
      </c>
      <c r="F120" s="0" t="s">
        <v>4531</v>
      </c>
      <c r="G120" s="0" t="s">
        <v>4829</v>
      </c>
    </row>
    <row customHeight="1" ht="11.25">
      <c r="A121" s="374" t="s">
        <v>16</v>
      </c>
      <c r="B121" s="0" t="s">
        <v>4830</v>
      </c>
      <c r="C121" s="0" t="s">
        <v>4831</v>
      </c>
      <c r="D121" s="0" t="s">
        <v>4832</v>
      </c>
      <c r="E121" s="0" t="s">
        <v>4833</v>
      </c>
      <c r="F121" s="0" t="s">
        <v>4537</v>
      </c>
      <c r="G121" s="0" t="s">
        <v>4834</v>
      </c>
    </row>
    <row customHeight="1" ht="11.25">
      <c r="A122" s="374" t="s">
        <v>16</v>
      </c>
      <c r="B122" s="0" t="s">
        <v>4830</v>
      </c>
      <c r="C122" s="0" t="s">
        <v>4831</v>
      </c>
      <c r="D122" s="0" t="s">
        <v>4835</v>
      </c>
      <c r="E122" s="0" t="s">
        <v>4836</v>
      </c>
      <c r="F122" s="0" t="s">
        <v>4537</v>
      </c>
      <c r="G122" s="0" t="s">
        <v>4837</v>
      </c>
    </row>
    <row customHeight="1" ht="11.25">
      <c r="A123" s="374" t="s">
        <v>16</v>
      </c>
      <c r="B123" s="0" t="s">
        <v>4830</v>
      </c>
      <c r="C123" s="0" t="s">
        <v>4831</v>
      </c>
      <c r="D123" s="0" t="s">
        <v>4838</v>
      </c>
      <c r="E123" s="0" t="s">
        <v>4839</v>
      </c>
      <c r="F123" s="0" t="s">
        <v>4537</v>
      </c>
      <c r="G123" s="0" t="s">
        <v>4840</v>
      </c>
    </row>
    <row customHeight="1" ht="11.25">
      <c r="A124" s="374" t="s">
        <v>16</v>
      </c>
      <c r="B124" s="0" t="s">
        <v>4830</v>
      </c>
      <c r="C124" s="0" t="s">
        <v>4831</v>
      </c>
      <c r="D124" s="0" t="s">
        <v>4841</v>
      </c>
      <c r="E124" s="0" t="s">
        <v>4842</v>
      </c>
      <c r="F124" s="0" t="s">
        <v>4592</v>
      </c>
      <c r="G124" s="0" t="s">
        <v>4843</v>
      </c>
    </row>
    <row customHeight="1" ht="11.25">
      <c r="A125" s="374" t="s">
        <v>16</v>
      </c>
      <c r="B125" s="0" t="s">
        <v>4830</v>
      </c>
      <c r="C125" s="0" t="s">
        <v>4831</v>
      </c>
      <c r="D125" s="0" t="s">
        <v>4844</v>
      </c>
      <c r="E125" s="0" t="s">
        <v>4845</v>
      </c>
      <c r="F125" s="0" t="s">
        <v>4537</v>
      </c>
      <c r="G125" s="0" t="s">
        <v>4846</v>
      </c>
    </row>
    <row customHeight="1" ht="11.25">
      <c r="A126" s="374" t="s">
        <v>16</v>
      </c>
      <c r="B126" s="0" t="s">
        <v>4830</v>
      </c>
      <c r="C126" s="0" t="s">
        <v>4831</v>
      </c>
      <c r="D126" s="0" t="s">
        <v>4830</v>
      </c>
      <c r="E126" s="0" t="s">
        <v>4831</v>
      </c>
      <c r="F126" s="0" t="s">
        <v>4534</v>
      </c>
      <c r="G126" s="0" t="s">
        <v>4847</v>
      </c>
    </row>
    <row customHeight="1" ht="11.25">
      <c r="A127" s="374" t="s">
        <v>16</v>
      </c>
      <c r="B127" s="0" t="s">
        <v>4830</v>
      </c>
      <c r="C127" s="0" t="s">
        <v>4831</v>
      </c>
      <c r="D127" s="0" t="s">
        <v>4848</v>
      </c>
      <c r="E127" s="0" t="s">
        <v>4849</v>
      </c>
      <c r="F127" s="0" t="s">
        <v>4537</v>
      </c>
      <c r="G127" s="0" t="s">
        <v>4850</v>
      </c>
    </row>
    <row customHeight="1" ht="11.25">
      <c r="A128" s="374" t="s">
        <v>16</v>
      </c>
      <c r="B128" s="0" t="s">
        <v>4830</v>
      </c>
      <c r="C128" s="0" t="s">
        <v>4831</v>
      </c>
      <c r="D128" s="0" t="s">
        <v>4851</v>
      </c>
      <c r="E128" s="0" t="s">
        <v>4852</v>
      </c>
      <c r="F128" s="0" t="s">
        <v>4537</v>
      </c>
      <c r="G128" s="0" t="s">
        <v>4853</v>
      </c>
    </row>
    <row customHeight="1" ht="11.25">
      <c r="A129" s="374" t="s">
        <v>16</v>
      </c>
      <c r="B129" s="0" t="s">
        <v>4830</v>
      </c>
      <c r="C129" s="0" t="s">
        <v>4831</v>
      </c>
      <c r="D129" s="0" t="s">
        <v>4854</v>
      </c>
      <c r="E129" s="0" t="s">
        <v>4855</v>
      </c>
      <c r="F129" s="0" t="s">
        <v>4537</v>
      </c>
      <c r="G129" s="0" t="s">
        <v>4856</v>
      </c>
    </row>
    <row customHeight="1" ht="11.25">
      <c r="A130" s="374" t="s">
        <v>16</v>
      </c>
      <c r="B130" s="0" t="s">
        <v>4830</v>
      </c>
      <c r="C130" s="0" t="s">
        <v>4831</v>
      </c>
      <c r="D130" s="0" t="s">
        <v>4857</v>
      </c>
      <c r="E130" s="0" t="s">
        <v>4858</v>
      </c>
      <c r="F130" s="0" t="s">
        <v>4537</v>
      </c>
      <c r="G130" s="0" t="s">
        <v>4859</v>
      </c>
    </row>
    <row customHeight="1" ht="11.25">
      <c r="A131" s="374" t="s">
        <v>16</v>
      </c>
      <c r="B131" s="0" t="s">
        <v>4830</v>
      </c>
      <c r="C131" s="0" t="s">
        <v>4831</v>
      </c>
      <c r="D131" s="0" t="s">
        <v>4860</v>
      </c>
      <c r="E131" s="0" t="s">
        <v>4861</v>
      </c>
      <c r="F131" s="0" t="s">
        <v>4537</v>
      </c>
      <c r="G131" s="0" t="s">
        <v>4862</v>
      </c>
    </row>
    <row customHeight="1" ht="11.25">
      <c r="A132" s="374" t="s">
        <v>16</v>
      </c>
      <c r="B132" s="0" t="s">
        <v>4830</v>
      </c>
      <c r="C132" s="0" t="s">
        <v>4831</v>
      </c>
      <c r="D132" s="0" t="s">
        <v>4863</v>
      </c>
      <c r="E132" s="0" t="s">
        <v>4864</v>
      </c>
      <c r="F132" s="0" t="s">
        <v>4537</v>
      </c>
      <c r="G132" s="0" t="s">
        <v>4865</v>
      </c>
    </row>
    <row customHeight="1" ht="11.25">
      <c r="A133" s="374" t="s">
        <v>16</v>
      </c>
      <c r="B133" s="0" t="s">
        <v>4866</v>
      </c>
      <c r="C133" s="0" t="s">
        <v>4867</v>
      </c>
      <c r="D133" s="0" t="s">
        <v>4866</v>
      </c>
      <c r="E133" s="0" t="s">
        <v>4867</v>
      </c>
      <c r="F133" s="0" t="s">
        <v>4531</v>
      </c>
      <c r="G133" s="0" t="s">
        <v>4868</v>
      </c>
    </row>
    <row customHeight="1" ht="11.25">
      <c r="A134" s="374" t="s">
        <v>16</v>
      </c>
      <c r="B134" s="0" t="s">
        <v>4869</v>
      </c>
      <c r="C134" s="0" t="s">
        <v>4870</v>
      </c>
      <c r="D134" s="0" t="s">
        <v>4871</v>
      </c>
      <c r="E134" s="0" t="s">
        <v>4872</v>
      </c>
      <c r="F134" s="0" t="s">
        <v>4537</v>
      </c>
      <c r="G134" s="0" t="s">
        <v>4873</v>
      </c>
    </row>
    <row customHeight="1" ht="11.25">
      <c r="A135" s="374" t="s">
        <v>16</v>
      </c>
      <c r="B135" s="0" t="s">
        <v>4869</v>
      </c>
      <c r="C135" s="0" t="s">
        <v>4870</v>
      </c>
      <c r="D135" s="0" t="s">
        <v>4874</v>
      </c>
      <c r="E135" s="0" t="s">
        <v>4875</v>
      </c>
      <c r="F135" s="0" t="s">
        <v>4537</v>
      </c>
      <c r="G135" s="0" t="s">
        <v>4876</v>
      </c>
    </row>
    <row customHeight="1" ht="11.25">
      <c r="A136" s="374" t="s">
        <v>16</v>
      </c>
      <c r="B136" s="0" t="s">
        <v>4869</v>
      </c>
      <c r="C136" s="0" t="s">
        <v>4870</v>
      </c>
      <c r="D136" s="0" t="s">
        <v>4877</v>
      </c>
      <c r="E136" s="0" t="s">
        <v>4878</v>
      </c>
      <c r="F136" s="0" t="s">
        <v>4537</v>
      </c>
      <c r="G136" s="0" t="s">
        <v>4879</v>
      </c>
    </row>
    <row customHeight="1" ht="11.25">
      <c r="A137" s="374" t="s">
        <v>16</v>
      </c>
      <c r="B137" s="0" t="s">
        <v>4869</v>
      </c>
      <c r="C137" s="0" t="s">
        <v>4870</v>
      </c>
      <c r="D137" s="0" t="s">
        <v>4880</v>
      </c>
      <c r="E137" s="0" t="s">
        <v>4881</v>
      </c>
      <c r="F137" s="0" t="s">
        <v>4537</v>
      </c>
      <c r="G137" s="0" t="s">
        <v>4882</v>
      </c>
    </row>
    <row customHeight="1" ht="11.25">
      <c r="A138" s="374" t="s">
        <v>16</v>
      </c>
      <c r="B138" s="0" t="s">
        <v>4869</v>
      </c>
      <c r="C138" s="0" t="s">
        <v>4870</v>
      </c>
      <c r="D138" s="0" t="s">
        <v>4883</v>
      </c>
      <c r="E138" s="0" t="s">
        <v>4884</v>
      </c>
      <c r="F138" s="0" t="s">
        <v>4592</v>
      </c>
      <c r="G138" s="0" t="s">
        <v>4885</v>
      </c>
    </row>
    <row customHeight="1" ht="11.25">
      <c r="A139" s="374" t="s">
        <v>16</v>
      </c>
      <c r="B139" s="0" t="s">
        <v>4869</v>
      </c>
      <c r="C139" s="0" t="s">
        <v>4870</v>
      </c>
      <c r="D139" s="0" t="s">
        <v>4886</v>
      </c>
      <c r="E139" s="0" t="s">
        <v>4887</v>
      </c>
      <c r="F139" s="0" t="s">
        <v>4537</v>
      </c>
      <c r="G139" s="0" t="s">
        <v>4888</v>
      </c>
    </row>
    <row customHeight="1" ht="11.25">
      <c r="A140" s="374" t="s">
        <v>16</v>
      </c>
      <c r="B140" s="0" t="s">
        <v>4869</v>
      </c>
      <c r="C140" s="0" t="s">
        <v>4870</v>
      </c>
      <c r="D140" s="0" t="s">
        <v>4869</v>
      </c>
      <c r="E140" s="0" t="s">
        <v>4870</v>
      </c>
      <c r="F140" s="0" t="s">
        <v>4534</v>
      </c>
      <c r="G140" s="0" t="s">
        <v>4889</v>
      </c>
    </row>
    <row customHeight="1" ht="11.25">
      <c r="A141" s="374" t="s">
        <v>16</v>
      </c>
      <c r="B141" s="0" t="s">
        <v>4869</v>
      </c>
      <c r="C141" s="0" t="s">
        <v>4870</v>
      </c>
      <c r="D141" s="0" t="s">
        <v>4890</v>
      </c>
      <c r="E141" s="0" t="s">
        <v>4891</v>
      </c>
      <c r="F141" s="0" t="s">
        <v>4537</v>
      </c>
      <c r="G141" s="0" t="s">
        <v>4892</v>
      </c>
    </row>
    <row customHeight="1" ht="11.25">
      <c r="A142" s="374" t="s">
        <v>16</v>
      </c>
      <c r="B142" s="0" t="s">
        <v>4869</v>
      </c>
      <c r="C142" s="0" t="s">
        <v>4870</v>
      </c>
      <c r="D142" s="0" t="s">
        <v>4893</v>
      </c>
      <c r="E142" s="0" t="s">
        <v>4894</v>
      </c>
      <c r="F142" s="0" t="s">
        <v>4537</v>
      </c>
      <c r="G142" s="0" t="s">
        <v>4895</v>
      </c>
    </row>
    <row customHeight="1" ht="11.25">
      <c r="A143" s="374" t="s">
        <v>16</v>
      </c>
      <c r="B143" s="0" t="s">
        <v>4869</v>
      </c>
      <c r="C143" s="0" t="s">
        <v>4870</v>
      </c>
      <c r="D143" s="0" t="s">
        <v>4896</v>
      </c>
      <c r="E143" s="0" t="s">
        <v>4897</v>
      </c>
      <c r="F143" s="0" t="s">
        <v>4603</v>
      </c>
      <c r="G143" s="0" t="s">
        <v>4898</v>
      </c>
    </row>
    <row customHeight="1" ht="11.25">
      <c r="A144" s="374" t="s">
        <v>16</v>
      </c>
      <c r="B144" s="0" t="s">
        <v>4869</v>
      </c>
      <c r="C144" s="0" t="s">
        <v>4870</v>
      </c>
      <c r="D144" s="0" t="s">
        <v>4899</v>
      </c>
      <c r="E144" s="0" t="s">
        <v>4900</v>
      </c>
      <c r="F144" s="0" t="s">
        <v>4537</v>
      </c>
      <c r="G144" s="0" t="s">
        <v>4901</v>
      </c>
    </row>
    <row customHeight="1" ht="11.25">
      <c r="A145" s="374" t="s">
        <v>16</v>
      </c>
      <c r="B145" s="0" t="s">
        <v>4869</v>
      </c>
      <c r="C145" s="0" t="s">
        <v>4870</v>
      </c>
      <c r="D145" s="0" t="s">
        <v>4902</v>
      </c>
      <c r="E145" s="0" t="s">
        <v>4903</v>
      </c>
      <c r="F145" s="0" t="s">
        <v>4537</v>
      </c>
      <c r="G145" s="0" t="s">
        <v>4904</v>
      </c>
    </row>
    <row customHeight="1" ht="11.25">
      <c r="A146" s="374" t="s">
        <v>16</v>
      </c>
      <c r="B146" s="0" t="s">
        <v>4905</v>
      </c>
      <c r="C146" s="0" t="s">
        <v>4906</v>
      </c>
      <c r="D146" s="0" t="s">
        <v>4905</v>
      </c>
      <c r="E146" s="0" t="s">
        <v>4906</v>
      </c>
      <c r="F146" s="0" t="s">
        <v>4531</v>
      </c>
      <c r="G146" s="0" t="s">
        <v>4907</v>
      </c>
    </row>
    <row customHeight="1" ht="11.25">
      <c r="A147" s="374" t="s">
        <v>16</v>
      </c>
      <c r="B147" s="0" t="s">
        <v>4908</v>
      </c>
      <c r="C147" s="0" t="s">
        <v>4909</v>
      </c>
      <c r="D147" s="0" t="s">
        <v>4910</v>
      </c>
      <c r="E147" s="0" t="s">
        <v>4911</v>
      </c>
      <c r="F147" s="0" t="s">
        <v>4537</v>
      </c>
      <c r="G147" s="0" t="s">
        <v>4912</v>
      </c>
    </row>
    <row customHeight="1" ht="11.25">
      <c r="A148" s="374" t="s">
        <v>16</v>
      </c>
      <c r="B148" s="0" t="s">
        <v>4908</v>
      </c>
      <c r="C148" s="0" t="s">
        <v>4909</v>
      </c>
      <c r="D148" s="0" t="s">
        <v>4913</v>
      </c>
      <c r="E148" s="0" t="s">
        <v>4914</v>
      </c>
      <c r="F148" s="0" t="s">
        <v>4537</v>
      </c>
      <c r="G148" s="0" t="s">
        <v>4915</v>
      </c>
    </row>
    <row customHeight="1" ht="11.25">
      <c r="A149" s="374" t="s">
        <v>16</v>
      </c>
      <c r="B149" s="0" t="s">
        <v>4908</v>
      </c>
      <c r="C149" s="0" t="s">
        <v>4909</v>
      </c>
      <c r="D149" s="0" t="s">
        <v>4916</v>
      </c>
      <c r="E149" s="0" t="s">
        <v>4917</v>
      </c>
      <c r="F149" s="0" t="s">
        <v>4592</v>
      </c>
      <c r="G149" s="0" t="s">
        <v>4918</v>
      </c>
    </row>
    <row customHeight="1" ht="11.25">
      <c r="A150" s="374" t="s">
        <v>16</v>
      </c>
      <c r="B150" s="0" t="s">
        <v>4908</v>
      </c>
      <c r="C150" s="0" t="s">
        <v>4909</v>
      </c>
      <c r="D150" s="0" t="s">
        <v>4919</v>
      </c>
      <c r="E150" s="0" t="s">
        <v>4920</v>
      </c>
      <c r="F150" s="0" t="s">
        <v>4592</v>
      </c>
      <c r="G150" s="0" t="s">
        <v>4921</v>
      </c>
    </row>
    <row customHeight="1" ht="11.25">
      <c r="A151" s="374" t="s">
        <v>16</v>
      </c>
      <c r="B151" s="0" t="s">
        <v>4908</v>
      </c>
      <c r="C151" s="0" t="s">
        <v>4909</v>
      </c>
      <c r="D151" s="0" t="s">
        <v>4908</v>
      </c>
      <c r="E151" s="0" t="s">
        <v>4909</v>
      </c>
      <c r="F151" s="0" t="s">
        <v>4534</v>
      </c>
      <c r="G151" s="0" t="s">
        <v>4922</v>
      </c>
    </row>
    <row customHeight="1" ht="11.25">
      <c r="A152" s="374" t="s">
        <v>16</v>
      </c>
      <c r="B152" s="0" t="s">
        <v>4908</v>
      </c>
      <c r="C152" s="0" t="s">
        <v>4909</v>
      </c>
      <c r="D152" s="0" t="s">
        <v>4923</v>
      </c>
      <c r="E152" s="0" t="s">
        <v>4924</v>
      </c>
      <c r="F152" s="0" t="s">
        <v>4537</v>
      </c>
      <c r="G152" s="0" t="s">
        <v>4925</v>
      </c>
    </row>
    <row customHeight="1" ht="11.25">
      <c r="A153" s="374" t="s">
        <v>16</v>
      </c>
      <c r="B153" s="0" t="s">
        <v>4908</v>
      </c>
      <c r="C153" s="0" t="s">
        <v>4909</v>
      </c>
      <c r="D153" s="0" t="s">
        <v>4926</v>
      </c>
      <c r="E153" s="0" t="s">
        <v>4927</v>
      </c>
      <c r="F153" s="0" t="s">
        <v>4537</v>
      </c>
      <c r="G153" s="0" t="s">
        <v>4928</v>
      </c>
    </row>
    <row customHeight="1" ht="11.25">
      <c r="A154" s="374" t="s">
        <v>16</v>
      </c>
      <c r="B154" s="0" t="s">
        <v>4908</v>
      </c>
      <c r="C154" s="0" t="s">
        <v>4909</v>
      </c>
      <c r="D154" s="0" t="s">
        <v>4929</v>
      </c>
      <c r="E154" s="0" t="s">
        <v>4930</v>
      </c>
      <c r="F154" s="0" t="s">
        <v>4537</v>
      </c>
      <c r="G154" s="0" t="s">
        <v>4931</v>
      </c>
    </row>
    <row customHeight="1" ht="11.25">
      <c r="A155" s="374" t="s">
        <v>16</v>
      </c>
      <c r="B155" s="0" t="s">
        <v>4908</v>
      </c>
      <c r="C155" s="0" t="s">
        <v>4909</v>
      </c>
      <c r="D155" s="0" t="s">
        <v>4932</v>
      </c>
      <c r="E155" s="0" t="s">
        <v>4933</v>
      </c>
      <c r="F155" s="0" t="s">
        <v>4537</v>
      </c>
      <c r="G155" s="0" t="s">
        <v>4934</v>
      </c>
    </row>
    <row customHeight="1" ht="11.25">
      <c r="A156" s="374" t="s">
        <v>16</v>
      </c>
      <c r="B156" s="0" t="s">
        <v>4908</v>
      </c>
      <c r="C156" s="0" t="s">
        <v>4909</v>
      </c>
      <c r="D156" s="0" t="s">
        <v>4935</v>
      </c>
      <c r="E156" s="0" t="s">
        <v>4936</v>
      </c>
      <c r="F156" s="0" t="s">
        <v>4537</v>
      </c>
      <c r="G156" s="0" t="s">
        <v>4937</v>
      </c>
    </row>
    <row customHeight="1" ht="11.25">
      <c r="A157" s="374" t="s">
        <v>16</v>
      </c>
      <c r="B157" s="0" t="s">
        <v>4938</v>
      </c>
      <c r="C157" s="0" t="s">
        <v>4939</v>
      </c>
      <c r="D157" s="0" t="s">
        <v>4938</v>
      </c>
      <c r="E157" s="0" t="s">
        <v>4939</v>
      </c>
      <c r="F157" s="0" t="s">
        <v>4531</v>
      </c>
      <c r="G157" s="0" t="s">
        <v>4940</v>
      </c>
    </row>
    <row customHeight="1" ht="11.25">
      <c r="A158" s="374" t="s">
        <v>16</v>
      </c>
      <c r="B158" s="0" t="s">
        <v>4941</v>
      </c>
      <c r="C158" s="0" t="s">
        <v>4942</v>
      </c>
      <c r="D158" s="0" t="s">
        <v>4943</v>
      </c>
      <c r="E158" s="0" t="s">
        <v>4944</v>
      </c>
      <c r="F158" s="0" t="s">
        <v>4537</v>
      </c>
      <c r="G158" s="0" t="s">
        <v>4945</v>
      </c>
    </row>
    <row customHeight="1" ht="11.25">
      <c r="A159" s="374" t="s">
        <v>16</v>
      </c>
      <c r="B159" s="0" t="s">
        <v>4941</v>
      </c>
      <c r="C159" s="0" t="s">
        <v>4942</v>
      </c>
      <c r="D159" s="0" t="s">
        <v>4946</v>
      </c>
      <c r="E159" s="0" t="s">
        <v>4947</v>
      </c>
      <c r="F159" s="0" t="s">
        <v>4537</v>
      </c>
      <c r="G159" s="0" t="s">
        <v>4948</v>
      </c>
    </row>
    <row customHeight="1" ht="11.25">
      <c r="A160" s="374" t="s">
        <v>16</v>
      </c>
      <c r="B160" s="0" t="s">
        <v>4941</v>
      </c>
      <c r="C160" s="0" t="s">
        <v>4942</v>
      </c>
      <c r="D160" s="0" t="s">
        <v>4949</v>
      </c>
      <c r="E160" s="0" t="s">
        <v>4950</v>
      </c>
      <c r="F160" s="0" t="s">
        <v>4537</v>
      </c>
      <c r="G160" s="0" t="s">
        <v>4951</v>
      </c>
    </row>
    <row customHeight="1" ht="11.25">
      <c r="A161" s="374" t="s">
        <v>16</v>
      </c>
      <c r="B161" s="0" t="s">
        <v>4941</v>
      </c>
      <c r="C161" s="0" t="s">
        <v>4942</v>
      </c>
      <c r="D161" s="0" t="s">
        <v>4952</v>
      </c>
      <c r="E161" s="0" t="s">
        <v>4953</v>
      </c>
      <c r="F161" s="0" t="s">
        <v>4537</v>
      </c>
      <c r="G161" s="0" t="s">
        <v>4954</v>
      </c>
    </row>
    <row customHeight="1" ht="11.25">
      <c r="A162" s="374" t="s">
        <v>16</v>
      </c>
      <c r="B162" s="0" t="s">
        <v>4941</v>
      </c>
      <c r="C162" s="0" t="s">
        <v>4942</v>
      </c>
      <c r="D162" s="0" t="s">
        <v>4955</v>
      </c>
      <c r="E162" s="0" t="s">
        <v>4956</v>
      </c>
      <c r="F162" s="0" t="s">
        <v>4537</v>
      </c>
      <c r="G162" s="0" t="s">
        <v>4957</v>
      </c>
    </row>
    <row customHeight="1" ht="11.25">
      <c r="A163" s="374" t="s">
        <v>16</v>
      </c>
      <c r="B163" s="0" t="s">
        <v>4941</v>
      </c>
      <c r="C163" s="0" t="s">
        <v>4942</v>
      </c>
      <c r="D163" s="0" t="s">
        <v>4958</v>
      </c>
      <c r="E163" s="0" t="s">
        <v>4959</v>
      </c>
      <c r="F163" s="0" t="s">
        <v>4537</v>
      </c>
      <c r="G163" s="0" t="s">
        <v>4960</v>
      </c>
    </row>
    <row customHeight="1" ht="11.25">
      <c r="A164" s="374" t="s">
        <v>16</v>
      </c>
      <c r="B164" s="0" t="s">
        <v>4941</v>
      </c>
      <c r="C164" s="0" t="s">
        <v>4942</v>
      </c>
      <c r="D164" s="0" t="s">
        <v>4941</v>
      </c>
      <c r="E164" s="0" t="s">
        <v>4942</v>
      </c>
      <c r="F164" s="0" t="s">
        <v>4534</v>
      </c>
      <c r="G164" s="0" t="s">
        <v>4961</v>
      </c>
    </row>
    <row customHeight="1" ht="11.25">
      <c r="A165" s="374" t="s">
        <v>16</v>
      </c>
      <c r="B165" s="0" t="s">
        <v>4941</v>
      </c>
      <c r="C165" s="0" t="s">
        <v>4942</v>
      </c>
      <c r="D165" s="0" t="s">
        <v>4962</v>
      </c>
      <c r="E165" s="0" t="s">
        <v>4963</v>
      </c>
      <c r="F165" s="0" t="s">
        <v>4537</v>
      </c>
      <c r="G165" s="0" t="s">
        <v>4964</v>
      </c>
    </row>
    <row customHeight="1" ht="11.25">
      <c r="A166" s="374" t="s">
        <v>16</v>
      </c>
      <c r="B166" s="0" t="s">
        <v>4941</v>
      </c>
      <c r="C166" s="0" t="s">
        <v>4942</v>
      </c>
      <c r="D166" s="0" t="s">
        <v>4965</v>
      </c>
      <c r="E166" s="0" t="s">
        <v>4966</v>
      </c>
      <c r="F166" s="0" t="s">
        <v>4537</v>
      </c>
      <c r="G166" s="0" t="s">
        <v>4967</v>
      </c>
    </row>
    <row customHeight="1" ht="11.25">
      <c r="A167" s="374" t="s">
        <v>16</v>
      </c>
      <c r="B167" s="0" t="s">
        <v>4941</v>
      </c>
      <c r="C167" s="0" t="s">
        <v>4942</v>
      </c>
      <c r="D167" s="0" t="s">
        <v>4968</v>
      </c>
      <c r="E167" s="0" t="s">
        <v>4969</v>
      </c>
      <c r="F167" s="0" t="s">
        <v>4537</v>
      </c>
      <c r="G167" s="0" t="s">
        <v>4970</v>
      </c>
    </row>
    <row customHeight="1" ht="11.25">
      <c r="A168" s="374" t="s">
        <v>16</v>
      </c>
      <c r="B168" s="0" t="s">
        <v>4941</v>
      </c>
      <c r="C168" s="0" t="s">
        <v>4942</v>
      </c>
      <c r="D168" s="0" t="s">
        <v>4971</v>
      </c>
      <c r="E168" s="0" t="s">
        <v>4972</v>
      </c>
      <c r="F168" s="0" t="s">
        <v>4537</v>
      </c>
      <c r="G168" s="0" t="s">
        <v>4973</v>
      </c>
    </row>
    <row customHeight="1" ht="11.25">
      <c r="A169" s="374" t="s">
        <v>16</v>
      </c>
      <c r="B169" s="0" t="s">
        <v>4941</v>
      </c>
      <c r="C169" s="0" t="s">
        <v>4942</v>
      </c>
      <c r="D169" s="0" t="s">
        <v>4974</v>
      </c>
      <c r="E169" s="0" t="s">
        <v>4975</v>
      </c>
      <c r="F169" s="0" t="s">
        <v>4537</v>
      </c>
      <c r="G169" s="0" t="s">
        <v>4976</v>
      </c>
    </row>
    <row customHeight="1" ht="11.25">
      <c r="A170" s="374" t="s">
        <v>16</v>
      </c>
      <c r="B170" s="0" t="s">
        <v>4941</v>
      </c>
      <c r="C170" s="0" t="s">
        <v>4942</v>
      </c>
      <c r="D170" s="0" t="s">
        <v>4977</v>
      </c>
      <c r="E170" s="0" t="s">
        <v>4978</v>
      </c>
      <c r="F170" s="0" t="s">
        <v>4537</v>
      </c>
      <c r="G170" s="0" t="s">
        <v>4979</v>
      </c>
    </row>
    <row customHeight="1" ht="11.25">
      <c r="A171" s="374" t="s">
        <v>16</v>
      </c>
      <c r="B171" s="0" t="s">
        <v>4941</v>
      </c>
      <c r="C171" s="0" t="s">
        <v>4942</v>
      </c>
      <c r="D171" s="0" t="s">
        <v>4980</v>
      </c>
      <c r="E171" s="0" t="s">
        <v>4981</v>
      </c>
      <c r="F171" s="0" t="s">
        <v>4537</v>
      </c>
      <c r="G171" s="0" t="s">
        <v>4982</v>
      </c>
    </row>
    <row customHeight="1" ht="11.25">
      <c r="A172" s="374" t="s">
        <v>16</v>
      </c>
      <c r="B172" s="0" t="s">
        <v>4941</v>
      </c>
      <c r="C172" s="0" t="s">
        <v>4942</v>
      </c>
      <c r="D172" s="0" t="s">
        <v>4983</v>
      </c>
      <c r="E172" s="0" t="s">
        <v>4984</v>
      </c>
      <c r="F172" s="0" t="s">
        <v>4537</v>
      </c>
      <c r="G172" s="0" t="s">
        <v>4985</v>
      </c>
    </row>
    <row customHeight="1" ht="11.25">
      <c r="A173" s="374" t="s">
        <v>16</v>
      </c>
      <c r="B173" s="0" t="s">
        <v>4986</v>
      </c>
      <c r="C173" s="0" t="s">
        <v>4987</v>
      </c>
      <c r="D173" s="0" t="s">
        <v>4986</v>
      </c>
      <c r="E173" s="0" t="s">
        <v>4987</v>
      </c>
      <c r="F173" s="0" t="s">
        <v>4531</v>
      </c>
      <c r="G173" s="0" t="s">
        <v>4988</v>
      </c>
    </row>
    <row customHeight="1" ht="11.25">
      <c r="A174" s="374" t="s">
        <v>16</v>
      </c>
      <c r="B174" s="0" t="s">
        <v>4989</v>
      </c>
      <c r="C174" s="0" t="s">
        <v>4990</v>
      </c>
      <c r="D174" s="0" t="s">
        <v>4989</v>
      </c>
      <c r="E174" s="0" t="s">
        <v>4990</v>
      </c>
      <c r="F174" s="0" t="s">
        <v>4531</v>
      </c>
      <c r="G174" s="0" t="s">
        <v>4991</v>
      </c>
    </row>
    <row customHeight="1" ht="11.25">
      <c r="A175" s="374" t="s">
        <v>16</v>
      </c>
      <c r="B175" s="0" t="s">
        <v>4992</v>
      </c>
      <c r="C175" s="0" t="s">
        <v>4993</v>
      </c>
      <c r="D175" s="0" t="s">
        <v>4994</v>
      </c>
      <c r="E175" s="0" t="s">
        <v>4995</v>
      </c>
      <c r="F175" s="0" t="s">
        <v>4537</v>
      </c>
      <c r="G175" s="0" t="s">
        <v>4996</v>
      </c>
    </row>
    <row customHeight="1" ht="11.25">
      <c r="A176" s="374" t="s">
        <v>16</v>
      </c>
      <c r="B176" s="0" t="s">
        <v>4992</v>
      </c>
      <c r="C176" s="0" t="s">
        <v>4993</v>
      </c>
      <c r="D176" s="0" t="s">
        <v>4997</v>
      </c>
      <c r="E176" s="0" t="s">
        <v>4998</v>
      </c>
      <c r="F176" s="0" t="s">
        <v>4537</v>
      </c>
      <c r="G176" s="0" t="s">
        <v>4999</v>
      </c>
    </row>
    <row customHeight="1" ht="11.25">
      <c r="A177" s="374" t="s">
        <v>16</v>
      </c>
      <c r="B177" s="0" t="s">
        <v>4992</v>
      </c>
      <c r="C177" s="0" t="s">
        <v>4993</v>
      </c>
      <c r="D177" s="0" t="s">
        <v>5000</v>
      </c>
      <c r="E177" s="0" t="s">
        <v>5001</v>
      </c>
      <c r="F177" s="0" t="s">
        <v>4537</v>
      </c>
      <c r="G177" s="0" t="s">
        <v>5002</v>
      </c>
    </row>
    <row customHeight="1" ht="11.25">
      <c r="A178" s="374" t="s">
        <v>16</v>
      </c>
      <c r="B178" s="0" t="s">
        <v>4992</v>
      </c>
      <c r="C178" s="0" t="s">
        <v>4993</v>
      </c>
      <c r="D178" s="0" t="s">
        <v>5003</v>
      </c>
      <c r="E178" s="0" t="s">
        <v>5004</v>
      </c>
      <c r="F178" s="0" t="s">
        <v>4537</v>
      </c>
      <c r="G178" s="0" t="s">
        <v>5005</v>
      </c>
    </row>
    <row customHeight="1" ht="11.25">
      <c r="A179" s="374" t="s">
        <v>16</v>
      </c>
      <c r="B179" s="0" t="s">
        <v>4992</v>
      </c>
      <c r="C179" s="0" t="s">
        <v>4993</v>
      </c>
      <c r="D179" s="0" t="s">
        <v>5006</v>
      </c>
      <c r="E179" s="0" t="s">
        <v>5007</v>
      </c>
      <c r="F179" s="0" t="s">
        <v>4537</v>
      </c>
      <c r="G179" s="0" t="s">
        <v>5008</v>
      </c>
    </row>
    <row customHeight="1" ht="11.25">
      <c r="A180" s="374" t="s">
        <v>16</v>
      </c>
      <c r="B180" s="0" t="s">
        <v>4992</v>
      </c>
      <c r="C180" s="0" t="s">
        <v>4993</v>
      </c>
      <c r="D180" s="0" t="s">
        <v>5009</v>
      </c>
      <c r="E180" s="0" t="s">
        <v>5010</v>
      </c>
      <c r="F180" s="0" t="s">
        <v>4537</v>
      </c>
      <c r="G180" s="0" t="s">
        <v>5011</v>
      </c>
    </row>
    <row customHeight="1" ht="11.25">
      <c r="A181" s="374" t="s">
        <v>16</v>
      </c>
      <c r="B181" s="0" t="s">
        <v>4992</v>
      </c>
      <c r="C181" s="0" t="s">
        <v>4993</v>
      </c>
      <c r="D181" s="0" t="s">
        <v>5012</v>
      </c>
      <c r="E181" s="0" t="s">
        <v>5013</v>
      </c>
      <c r="F181" s="0" t="s">
        <v>4537</v>
      </c>
      <c r="G181" s="0" t="s">
        <v>5014</v>
      </c>
    </row>
    <row customHeight="1" ht="11.25">
      <c r="A182" s="374" t="s">
        <v>16</v>
      </c>
      <c r="B182" s="0" t="s">
        <v>4992</v>
      </c>
      <c r="C182" s="0" t="s">
        <v>4993</v>
      </c>
      <c r="D182" s="0" t="s">
        <v>4992</v>
      </c>
      <c r="E182" s="0" t="s">
        <v>4993</v>
      </c>
      <c r="F182" s="0" t="s">
        <v>4534</v>
      </c>
      <c r="G182" s="0" t="s">
        <v>5015</v>
      </c>
    </row>
    <row customHeight="1" ht="11.25">
      <c r="A183" s="374" t="s">
        <v>16</v>
      </c>
      <c r="B183" s="0" t="s">
        <v>4992</v>
      </c>
      <c r="C183" s="0" t="s">
        <v>4993</v>
      </c>
      <c r="D183" s="0" t="s">
        <v>5016</v>
      </c>
      <c r="E183" s="0" t="s">
        <v>5017</v>
      </c>
      <c r="F183" s="0" t="s">
        <v>4537</v>
      </c>
      <c r="G183" s="0" t="s">
        <v>5018</v>
      </c>
    </row>
    <row customHeight="1" ht="11.25">
      <c r="A184" s="374" t="s">
        <v>16</v>
      </c>
      <c r="B184" s="0" t="s">
        <v>4992</v>
      </c>
      <c r="C184" s="0" t="s">
        <v>4993</v>
      </c>
      <c r="D184" s="0" t="s">
        <v>5019</v>
      </c>
      <c r="E184" s="0" t="s">
        <v>5020</v>
      </c>
      <c r="F184" s="0" t="s">
        <v>4537</v>
      </c>
      <c r="G184" s="0" t="s">
        <v>5021</v>
      </c>
    </row>
    <row customHeight="1" ht="11.25">
      <c r="A185" s="374" t="s">
        <v>16</v>
      </c>
      <c r="B185" s="0" t="s">
        <v>4992</v>
      </c>
      <c r="C185" s="0" t="s">
        <v>4993</v>
      </c>
      <c r="D185" s="0" t="s">
        <v>5022</v>
      </c>
      <c r="E185" s="0" t="s">
        <v>5023</v>
      </c>
      <c r="F185" s="0" t="s">
        <v>4537</v>
      </c>
      <c r="G185" s="0" t="s">
        <v>5024</v>
      </c>
    </row>
    <row customHeight="1" ht="11.25">
      <c r="A186" s="374" t="s">
        <v>16</v>
      </c>
      <c r="B186" s="0" t="s">
        <v>4992</v>
      </c>
      <c r="C186" s="0" t="s">
        <v>4993</v>
      </c>
      <c r="D186" s="0" t="s">
        <v>5025</v>
      </c>
      <c r="E186" s="0" t="s">
        <v>5026</v>
      </c>
      <c r="F186" s="0" t="s">
        <v>4537</v>
      </c>
      <c r="G186" s="0" t="s">
        <v>5027</v>
      </c>
    </row>
    <row customHeight="1" ht="11.25">
      <c r="A187" s="374" t="s">
        <v>16</v>
      </c>
      <c r="B187" s="0" t="s">
        <v>4992</v>
      </c>
      <c r="C187" s="0" t="s">
        <v>4993</v>
      </c>
      <c r="D187" s="0" t="s">
        <v>5028</v>
      </c>
      <c r="E187" s="0" t="s">
        <v>5029</v>
      </c>
      <c r="F187" s="0" t="s">
        <v>4537</v>
      </c>
      <c r="G187" s="0" t="s">
        <v>5030</v>
      </c>
    </row>
    <row customHeight="1" ht="11.25">
      <c r="A188" s="374" t="s">
        <v>16</v>
      </c>
      <c r="B188" s="0" t="s">
        <v>4992</v>
      </c>
      <c r="C188" s="0" t="s">
        <v>4993</v>
      </c>
      <c r="D188" s="0" t="s">
        <v>5031</v>
      </c>
      <c r="E188" s="0" t="s">
        <v>5032</v>
      </c>
      <c r="F188" s="0" t="s">
        <v>4537</v>
      </c>
      <c r="G188" s="0" t="s">
        <v>5033</v>
      </c>
    </row>
    <row customHeight="1" ht="11.25">
      <c r="A189" s="374" t="s">
        <v>16</v>
      </c>
      <c r="B189" s="0" t="s">
        <v>4992</v>
      </c>
      <c r="C189" s="0" t="s">
        <v>4993</v>
      </c>
      <c r="D189" s="0" t="s">
        <v>5034</v>
      </c>
      <c r="E189" s="0" t="s">
        <v>5035</v>
      </c>
      <c r="F189" s="0" t="s">
        <v>4537</v>
      </c>
      <c r="G189" s="0" t="s">
        <v>5036</v>
      </c>
    </row>
    <row customHeight="1" ht="11.25">
      <c r="A190" s="374" t="s">
        <v>16</v>
      </c>
      <c r="B190" s="0" t="s">
        <v>4992</v>
      </c>
      <c r="C190" s="0" t="s">
        <v>4993</v>
      </c>
      <c r="D190" s="0" t="s">
        <v>5037</v>
      </c>
      <c r="E190" s="0" t="s">
        <v>5038</v>
      </c>
      <c r="F190" s="0" t="s">
        <v>4537</v>
      </c>
      <c r="G190" s="0" t="s">
        <v>5039</v>
      </c>
    </row>
    <row customHeight="1" ht="11.25">
      <c r="A191" s="374" t="s">
        <v>16</v>
      </c>
      <c r="B191" s="0" t="s">
        <v>5040</v>
      </c>
      <c r="C191" s="0" t="s">
        <v>5041</v>
      </c>
      <c r="D191" s="0" t="s">
        <v>5040</v>
      </c>
      <c r="E191" s="0" t="s">
        <v>5041</v>
      </c>
      <c r="F191" s="0" t="s">
        <v>4531</v>
      </c>
      <c r="G191" s="0" t="s">
        <v>5042</v>
      </c>
    </row>
    <row customHeight="1" ht="11.25">
      <c r="A192" s="374" t="s">
        <v>16</v>
      </c>
      <c r="B192" s="0" t="s">
        <v>5043</v>
      </c>
      <c r="C192" s="0" t="s">
        <v>5044</v>
      </c>
      <c r="D192" s="0" t="s">
        <v>5045</v>
      </c>
      <c r="E192" s="0" t="s">
        <v>5046</v>
      </c>
      <c r="F192" s="0" t="s">
        <v>4537</v>
      </c>
      <c r="G192" s="0" t="s">
        <v>5047</v>
      </c>
    </row>
    <row customHeight="1" ht="11.25">
      <c r="A193" s="374" t="s">
        <v>16</v>
      </c>
      <c r="B193" s="0" t="s">
        <v>5043</v>
      </c>
      <c r="C193" s="0" t="s">
        <v>5044</v>
      </c>
      <c r="D193" s="0" t="s">
        <v>5048</v>
      </c>
      <c r="E193" s="0" t="s">
        <v>5049</v>
      </c>
      <c r="F193" s="0" t="s">
        <v>4537</v>
      </c>
      <c r="G193" s="0" t="s">
        <v>5050</v>
      </c>
    </row>
    <row customHeight="1" ht="11.25">
      <c r="A194" s="374" t="s">
        <v>16</v>
      </c>
      <c r="B194" s="0" t="s">
        <v>5043</v>
      </c>
      <c r="C194" s="0" t="s">
        <v>5044</v>
      </c>
      <c r="D194" s="0" t="s">
        <v>5043</v>
      </c>
      <c r="E194" s="0" t="s">
        <v>5044</v>
      </c>
      <c r="F194" s="0" t="s">
        <v>4534</v>
      </c>
      <c r="G194" s="0" t="s">
        <v>5051</v>
      </c>
    </row>
    <row customHeight="1" ht="11.25">
      <c r="A195" s="374" t="s">
        <v>16</v>
      </c>
      <c r="B195" s="0" t="s">
        <v>5043</v>
      </c>
      <c r="C195" s="0" t="s">
        <v>5044</v>
      </c>
      <c r="D195" s="0" t="s">
        <v>5052</v>
      </c>
      <c r="E195" s="0" t="s">
        <v>5053</v>
      </c>
      <c r="F195" s="0" t="s">
        <v>4537</v>
      </c>
      <c r="G195" s="0" t="s">
        <v>5054</v>
      </c>
    </row>
    <row customHeight="1" ht="11.25">
      <c r="A196" s="374" t="s">
        <v>16</v>
      </c>
      <c r="B196" s="0" t="s">
        <v>5043</v>
      </c>
      <c r="C196" s="0" t="s">
        <v>5044</v>
      </c>
      <c r="D196" s="0" t="s">
        <v>5055</v>
      </c>
      <c r="E196" s="0" t="s">
        <v>5056</v>
      </c>
      <c r="F196" s="0" t="s">
        <v>4537</v>
      </c>
      <c r="G196" s="0" t="s">
        <v>5057</v>
      </c>
    </row>
    <row customHeight="1" ht="11.25">
      <c r="A197" s="374" t="s">
        <v>16</v>
      </c>
      <c r="B197" s="0" t="s">
        <v>5043</v>
      </c>
      <c r="C197" s="0" t="s">
        <v>5044</v>
      </c>
      <c r="D197" s="0" t="s">
        <v>5058</v>
      </c>
      <c r="E197" s="0" t="s">
        <v>5059</v>
      </c>
      <c r="F197" s="0" t="s">
        <v>4537</v>
      </c>
      <c r="G197" s="0" t="s">
        <v>5060</v>
      </c>
    </row>
    <row customHeight="1" ht="11.25">
      <c r="A198" s="374" t="s">
        <v>16</v>
      </c>
      <c r="B198" s="0" t="s">
        <v>5043</v>
      </c>
      <c r="C198" s="0" t="s">
        <v>5044</v>
      </c>
      <c r="D198" s="0" t="s">
        <v>5061</v>
      </c>
      <c r="E198" s="0" t="s">
        <v>5062</v>
      </c>
      <c r="F198" s="0" t="s">
        <v>4537</v>
      </c>
      <c r="G198" s="0" t="s">
        <v>5063</v>
      </c>
    </row>
    <row customHeight="1" ht="11.25">
      <c r="A199" s="374" t="s">
        <v>16</v>
      </c>
      <c r="B199" s="0" t="s">
        <v>5043</v>
      </c>
      <c r="C199" s="0" t="s">
        <v>5044</v>
      </c>
      <c r="D199" s="0" t="s">
        <v>5064</v>
      </c>
      <c r="E199" s="0" t="s">
        <v>5065</v>
      </c>
      <c r="F199" s="0" t="s">
        <v>4537</v>
      </c>
      <c r="G199" s="0" t="s">
        <v>5066</v>
      </c>
    </row>
    <row customHeight="1" ht="11.25">
      <c r="A200" s="374" t="s">
        <v>16</v>
      </c>
      <c r="B200" s="0" t="s">
        <v>5043</v>
      </c>
      <c r="C200" s="0" t="s">
        <v>5044</v>
      </c>
      <c r="D200" s="0" t="s">
        <v>5067</v>
      </c>
      <c r="E200" s="0" t="s">
        <v>5068</v>
      </c>
      <c r="F200" s="0" t="s">
        <v>4537</v>
      </c>
      <c r="G200" s="0" t="s">
        <v>5069</v>
      </c>
    </row>
    <row customHeight="1" ht="11.25">
      <c r="A201" s="374" t="s">
        <v>16</v>
      </c>
      <c r="B201" s="0" t="s">
        <v>5043</v>
      </c>
      <c r="C201" s="0" t="s">
        <v>5044</v>
      </c>
      <c r="D201" s="0" t="s">
        <v>5070</v>
      </c>
      <c r="E201" s="0" t="s">
        <v>5071</v>
      </c>
      <c r="F201" s="0" t="s">
        <v>4537</v>
      </c>
      <c r="G201" s="0" t="s">
        <v>5072</v>
      </c>
    </row>
    <row customHeight="1" ht="11.25">
      <c r="A202" s="374" t="s">
        <v>16</v>
      </c>
      <c r="B202" s="0" t="s">
        <v>5073</v>
      </c>
      <c r="C202" s="0" t="s">
        <v>5074</v>
      </c>
      <c r="D202" s="0" t="s">
        <v>5073</v>
      </c>
      <c r="E202" s="0" t="s">
        <v>5074</v>
      </c>
      <c r="F202" s="0" t="s">
        <v>4531</v>
      </c>
      <c r="G202" s="0" t="s">
        <v>5075</v>
      </c>
    </row>
    <row customHeight="1" ht="11.25">
      <c r="A203" s="374" t="s">
        <v>16</v>
      </c>
      <c r="B203" s="0" t="s">
        <v>5076</v>
      </c>
      <c r="C203" s="0" t="s">
        <v>5077</v>
      </c>
      <c r="D203" s="0" t="s">
        <v>5078</v>
      </c>
      <c r="E203" s="0" t="s">
        <v>5079</v>
      </c>
      <c r="F203" s="0" t="s">
        <v>4592</v>
      </c>
      <c r="G203" s="0" t="s">
        <v>5080</v>
      </c>
    </row>
    <row customHeight="1" ht="11.25">
      <c r="A204" s="374" t="s">
        <v>16</v>
      </c>
      <c r="B204" s="0" t="s">
        <v>5076</v>
      </c>
      <c r="C204" s="0" t="s">
        <v>5077</v>
      </c>
      <c r="D204" s="0" t="s">
        <v>5081</v>
      </c>
      <c r="E204" s="0" t="s">
        <v>5082</v>
      </c>
      <c r="F204" s="0" t="s">
        <v>4537</v>
      </c>
      <c r="G204" s="0" t="s">
        <v>5083</v>
      </c>
    </row>
    <row customHeight="1" ht="11.25">
      <c r="A205" s="374" t="s">
        <v>16</v>
      </c>
      <c r="B205" s="0" t="s">
        <v>5076</v>
      </c>
      <c r="C205" s="0" t="s">
        <v>5077</v>
      </c>
      <c r="D205" s="0" t="s">
        <v>5076</v>
      </c>
      <c r="E205" s="0" t="s">
        <v>5077</v>
      </c>
      <c r="F205" s="0" t="s">
        <v>4534</v>
      </c>
      <c r="G205" s="0" t="s">
        <v>5084</v>
      </c>
    </row>
    <row customHeight="1" ht="11.25">
      <c r="A206" s="374" t="s">
        <v>16</v>
      </c>
      <c r="B206" s="0" t="s">
        <v>5076</v>
      </c>
      <c r="C206" s="0" t="s">
        <v>5077</v>
      </c>
      <c r="D206" s="0" t="s">
        <v>5085</v>
      </c>
      <c r="E206" s="0" t="s">
        <v>5086</v>
      </c>
      <c r="F206" s="0" t="s">
        <v>4537</v>
      </c>
      <c r="G206" s="0" t="s">
        <v>5087</v>
      </c>
    </row>
    <row customHeight="1" ht="11.25">
      <c r="A207" s="374" t="s">
        <v>16</v>
      </c>
      <c r="B207" s="0" t="s">
        <v>5076</v>
      </c>
      <c r="C207" s="0" t="s">
        <v>5077</v>
      </c>
      <c r="D207" s="0" t="s">
        <v>4686</v>
      </c>
      <c r="E207" s="0" t="s">
        <v>5088</v>
      </c>
      <c r="F207" s="0" t="s">
        <v>4537</v>
      </c>
      <c r="G207" s="0" t="s">
        <v>5089</v>
      </c>
    </row>
    <row customHeight="1" ht="11.25">
      <c r="A208" s="374" t="s">
        <v>16</v>
      </c>
      <c r="B208" s="0" t="s">
        <v>5076</v>
      </c>
      <c r="C208" s="0" t="s">
        <v>5077</v>
      </c>
      <c r="D208" s="0" t="s">
        <v>5090</v>
      </c>
      <c r="E208" s="0" t="s">
        <v>5091</v>
      </c>
      <c r="F208" s="0" t="s">
        <v>4603</v>
      </c>
      <c r="G208" s="0" t="s">
        <v>5092</v>
      </c>
    </row>
    <row customHeight="1" ht="11.25">
      <c r="A209" s="374" t="s">
        <v>16</v>
      </c>
      <c r="B209" s="0" t="s">
        <v>5093</v>
      </c>
      <c r="C209" s="0" t="s">
        <v>5094</v>
      </c>
      <c r="D209" s="0" t="s">
        <v>5093</v>
      </c>
      <c r="E209" s="0" t="s">
        <v>5094</v>
      </c>
      <c r="F209" s="0" t="s">
        <v>4706</v>
      </c>
      <c r="G209" s="0" t="s">
        <v>5095</v>
      </c>
    </row>
    <row customHeight="1" ht="11.25">
      <c r="A210" s="374" t="s">
        <v>16</v>
      </c>
      <c r="B210" s="0" t="s">
        <v>5096</v>
      </c>
      <c r="C210" s="0" t="s">
        <v>5097</v>
      </c>
      <c r="D210" s="0" t="s">
        <v>5096</v>
      </c>
      <c r="E210" s="0" t="s">
        <v>5097</v>
      </c>
      <c r="F210" s="0" t="s">
        <v>4531</v>
      </c>
      <c r="G210" s="0" t="s">
        <v>5098</v>
      </c>
    </row>
    <row customHeight="1" ht="11.25">
      <c r="A211" s="374" t="s">
        <v>16</v>
      </c>
      <c r="B211" s="0" t="s">
        <v>5099</v>
      </c>
      <c r="C211" s="0" t="s">
        <v>5100</v>
      </c>
      <c r="D211" s="0" t="s">
        <v>5101</v>
      </c>
      <c r="E211" s="0" t="s">
        <v>5102</v>
      </c>
      <c r="F211" s="0" t="s">
        <v>4537</v>
      </c>
      <c r="G211" s="0" t="s">
        <v>5103</v>
      </c>
    </row>
    <row customHeight="1" ht="11.25">
      <c r="A212" s="374" t="s">
        <v>16</v>
      </c>
      <c r="B212" s="0" t="s">
        <v>5099</v>
      </c>
      <c r="C212" s="0" t="s">
        <v>5100</v>
      </c>
      <c r="D212" s="0" t="s">
        <v>5104</v>
      </c>
      <c r="E212" s="0" t="s">
        <v>5105</v>
      </c>
      <c r="F212" s="0" t="s">
        <v>4537</v>
      </c>
      <c r="G212" s="0" t="s">
        <v>5106</v>
      </c>
    </row>
    <row customHeight="1" ht="11.25">
      <c r="A213" s="374" t="s">
        <v>16</v>
      </c>
      <c r="B213" s="0" t="s">
        <v>5099</v>
      </c>
      <c r="C213" s="0" t="s">
        <v>5100</v>
      </c>
      <c r="D213" s="0" t="s">
        <v>5107</v>
      </c>
      <c r="E213" s="0" t="s">
        <v>5108</v>
      </c>
      <c r="F213" s="0" t="s">
        <v>4537</v>
      </c>
      <c r="G213" s="0" t="s">
        <v>5109</v>
      </c>
    </row>
    <row customHeight="1" ht="11.25">
      <c r="A214" s="374" t="s">
        <v>16</v>
      </c>
      <c r="B214" s="0" t="s">
        <v>5099</v>
      </c>
      <c r="C214" s="0" t="s">
        <v>5100</v>
      </c>
      <c r="D214" s="0" t="s">
        <v>5110</v>
      </c>
      <c r="E214" s="0" t="s">
        <v>5111</v>
      </c>
      <c r="F214" s="0" t="s">
        <v>4537</v>
      </c>
      <c r="G214" s="0" t="s">
        <v>5112</v>
      </c>
    </row>
    <row customHeight="1" ht="11.25">
      <c r="A215" s="374" t="s">
        <v>16</v>
      </c>
      <c r="B215" s="0" t="s">
        <v>5099</v>
      </c>
      <c r="C215" s="0" t="s">
        <v>5100</v>
      </c>
      <c r="D215" s="0" t="s">
        <v>5099</v>
      </c>
      <c r="E215" s="0" t="s">
        <v>5100</v>
      </c>
      <c r="F215" s="0" t="s">
        <v>4534</v>
      </c>
      <c r="G215" s="0" t="s">
        <v>5113</v>
      </c>
    </row>
    <row customHeight="1" ht="11.25">
      <c r="A216" s="374" t="s">
        <v>16</v>
      </c>
      <c r="B216" s="0" t="s">
        <v>5099</v>
      </c>
      <c r="C216" s="0" t="s">
        <v>5100</v>
      </c>
      <c r="D216" s="0" t="s">
        <v>5114</v>
      </c>
      <c r="E216" s="0" t="s">
        <v>5115</v>
      </c>
      <c r="F216" s="0" t="s">
        <v>4537</v>
      </c>
      <c r="G216" s="0" t="s">
        <v>5116</v>
      </c>
    </row>
    <row customHeight="1" ht="11.25">
      <c r="A217" s="374" t="s">
        <v>16</v>
      </c>
      <c r="B217" s="0" t="s">
        <v>5099</v>
      </c>
      <c r="C217" s="0" t="s">
        <v>5100</v>
      </c>
      <c r="D217" s="0" t="s">
        <v>5117</v>
      </c>
      <c r="E217" s="0" t="s">
        <v>5118</v>
      </c>
      <c r="F217" s="0" t="s">
        <v>4537</v>
      </c>
      <c r="G217" s="0" t="s">
        <v>5119</v>
      </c>
    </row>
    <row customHeight="1" ht="11.25">
      <c r="A218" s="374" t="s">
        <v>16</v>
      </c>
      <c r="B218" s="0" t="s">
        <v>5099</v>
      </c>
      <c r="C218" s="0" t="s">
        <v>5100</v>
      </c>
      <c r="D218" s="0" t="s">
        <v>5120</v>
      </c>
      <c r="E218" s="0" t="s">
        <v>5121</v>
      </c>
      <c r="F218" s="0" t="s">
        <v>4537</v>
      </c>
      <c r="G218" s="0" t="s">
        <v>5122</v>
      </c>
    </row>
    <row customHeight="1" ht="11.25">
      <c r="A219" s="374" t="s">
        <v>16</v>
      </c>
      <c r="B219" s="0" t="s">
        <v>5099</v>
      </c>
      <c r="C219" s="0" t="s">
        <v>5100</v>
      </c>
      <c r="D219" s="0" t="s">
        <v>5123</v>
      </c>
      <c r="E219" s="0" t="s">
        <v>5124</v>
      </c>
      <c r="F219" s="0" t="s">
        <v>4537</v>
      </c>
      <c r="G219" s="0" t="s">
        <v>5125</v>
      </c>
    </row>
    <row customHeight="1" ht="11.25">
      <c r="A220" s="374" t="s">
        <v>16</v>
      </c>
      <c r="B220" s="0" t="s">
        <v>5099</v>
      </c>
      <c r="C220" s="0" t="s">
        <v>5100</v>
      </c>
      <c r="D220" s="0" t="s">
        <v>5126</v>
      </c>
      <c r="E220" s="0" t="s">
        <v>5127</v>
      </c>
      <c r="F220" s="0" t="s">
        <v>4603</v>
      </c>
      <c r="G220" s="0" t="s">
        <v>5128</v>
      </c>
    </row>
    <row customHeight="1" ht="11.25">
      <c r="A221" s="374" t="s">
        <v>16</v>
      </c>
      <c r="B221" s="0" t="s">
        <v>5099</v>
      </c>
      <c r="C221" s="0" t="s">
        <v>5100</v>
      </c>
      <c r="D221" s="0" t="s">
        <v>5129</v>
      </c>
      <c r="E221" s="0" t="s">
        <v>5130</v>
      </c>
      <c r="F221" s="0" t="s">
        <v>4537</v>
      </c>
      <c r="G221" s="0" t="s">
        <v>5131</v>
      </c>
    </row>
    <row customHeight="1" ht="11.25">
      <c r="A222" s="374" t="s">
        <v>16</v>
      </c>
      <c r="B222" s="0" t="s">
        <v>5132</v>
      </c>
      <c r="C222" s="0" t="s">
        <v>5133</v>
      </c>
      <c r="D222" s="0" t="s">
        <v>5132</v>
      </c>
      <c r="E222" s="0" t="s">
        <v>5133</v>
      </c>
      <c r="F222" s="0" t="s">
        <v>4531</v>
      </c>
      <c r="G222" s="0" t="s">
        <v>5134</v>
      </c>
    </row>
    <row customHeight="1" ht="11.25">
      <c r="A223" s="374" t="s">
        <v>16</v>
      </c>
      <c r="B223" s="0" t="s">
        <v>5135</v>
      </c>
      <c r="C223" s="0" t="s">
        <v>5136</v>
      </c>
      <c r="D223" s="0" t="s">
        <v>5137</v>
      </c>
      <c r="E223" s="0" t="s">
        <v>5138</v>
      </c>
      <c r="F223" s="0" t="s">
        <v>4592</v>
      </c>
      <c r="G223" s="0" t="s">
        <v>5139</v>
      </c>
    </row>
    <row customHeight="1" ht="11.25">
      <c r="A224" s="374" t="s">
        <v>16</v>
      </c>
      <c r="B224" s="0" t="s">
        <v>5135</v>
      </c>
      <c r="C224" s="0" t="s">
        <v>5136</v>
      </c>
      <c r="D224" s="0" t="s">
        <v>5140</v>
      </c>
      <c r="E224" s="0" t="s">
        <v>5141</v>
      </c>
      <c r="F224" s="0" t="s">
        <v>4537</v>
      </c>
      <c r="G224" s="0" t="s">
        <v>5142</v>
      </c>
    </row>
    <row customHeight="1" ht="11.25">
      <c r="A225" s="374" t="s">
        <v>16</v>
      </c>
      <c r="B225" s="0" t="s">
        <v>5135</v>
      </c>
      <c r="C225" s="0" t="s">
        <v>5136</v>
      </c>
      <c r="D225" s="0" t="s">
        <v>5143</v>
      </c>
      <c r="E225" s="0" t="s">
        <v>5144</v>
      </c>
      <c r="F225" s="0" t="s">
        <v>4537</v>
      </c>
      <c r="G225" s="0" t="s">
        <v>5145</v>
      </c>
    </row>
    <row customHeight="1" ht="11.25">
      <c r="A226" s="374" t="s">
        <v>16</v>
      </c>
      <c r="B226" s="0" t="s">
        <v>5135</v>
      </c>
      <c r="C226" s="0" t="s">
        <v>5136</v>
      </c>
      <c r="D226" s="0" t="s">
        <v>5135</v>
      </c>
      <c r="E226" s="0" t="s">
        <v>5136</v>
      </c>
      <c r="F226" s="0" t="s">
        <v>4534</v>
      </c>
      <c r="G226" s="0" t="s">
        <v>5146</v>
      </c>
    </row>
    <row customHeight="1" ht="11.25">
      <c r="A227" s="374" t="s">
        <v>16</v>
      </c>
      <c r="B227" s="0" t="s">
        <v>5135</v>
      </c>
      <c r="C227" s="0" t="s">
        <v>5136</v>
      </c>
      <c r="D227" s="0" t="s">
        <v>5147</v>
      </c>
      <c r="E227" s="0" t="s">
        <v>5148</v>
      </c>
      <c r="F227" s="0" t="s">
        <v>4537</v>
      </c>
      <c r="G227" s="0" t="s">
        <v>5149</v>
      </c>
    </row>
    <row customHeight="1" ht="11.25">
      <c r="A228" s="374" t="s">
        <v>16</v>
      </c>
      <c r="B228" s="0" t="s">
        <v>5135</v>
      </c>
      <c r="C228" s="0" t="s">
        <v>5136</v>
      </c>
      <c r="D228" s="0" t="s">
        <v>5150</v>
      </c>
      <c r="E228" s="0" t="s">
        <v>5151</v>
      </c>
      <c r="F228" s="0" t="s">
        <v>4537</v>
      </c>
      <c r="G228" s="0" t="s">
        <v>5152</v>
      </c>
    </row>
    <row customHeight="1" ht="11.25">
      <c r="A229" s="374" t="s">
        <v>16</v>
      </c>
      <c r="B229" s="0" t="s">
        <v>5153</v>
      </c>
      <c r="C229" s="0" t="s">
        <v>5154</v>
      </c>
      <c r="D229" s="0" t="s">
        <v>5153</v>
      </c>
      <c r="E229" s="0" t="s">
        <v>5154</v>
      </c>
      <c r="F229" s="0" t="s">
        <v>4531</v>
      </c>
      <c r="G229" s="0" t="s">
        <v>5155</v>
      </c>
    </row>
    <row customHeight="1" ht="11.25">
      <c r="A230" s="374" t="s">
        <v>16</v>
      </c>
      <c r="B230" s="0" t="s">
        <v>5156</v>
      </c>
      <c r="C230" s="0" t="s">
        <v>5157</v>
      </c>
      <c r="D230" s="0" t="s">
        <v>5158</v>
      </c>
      <c r="E230" s="0" t="s">
        <v>5159</v>
      </c>
      <c r="F230" s="0" t="s">
        <v>4537</v>
      </c>
      <c r="G230" s="0" t="s">
        <v>5160</v>
      </c>
    </row>
    <row customHeight="1" ht="11.25">
      <c r="A231" s="374" t="s">
        <v>16</v>
      </c>
      <c r="B231" s="0" t="s">
        <v>5156</v>
      </c>
      <c r="C231" s="0" t="s">
        <v>5157</v>
      </c>
      <c r="D231" s="0" t="s">
        <v>5161</v>
      </c>
      <c r="E231" s="0" t="s">
        <v>5162</v>
      </c>
      <c r="F231" s="0" t="s">
        <v>4537</v>
      </c>
      <c r="G231" s="0" t="s">
        <v>5163</v>
      </c>
    </row>
    <row customHeight="1" ht="11.25">
      <c r="A232" s="374" t="s">
        <v>16</v>
      </c>
      <c r="B232" s="0" t="s">
        <v>5156</v>
      </c>
      <c r="C232" s="0" t="s">
        <v>5157</v>
      </c>
      <c r="D232" s="0" t="s">
        <v>5164</v>
      </c>
      <c r="E232" s="0" t="s">
        <v>5165</v>
      </c>
      <c r="F232" s="0" t="s">
        <v>4537</v>
      </c>
      <c r="G232" s="0" t="s">
        <v>5166</v>
      </c>
    </row>
    <row customHeight="1" ht="11.25">
      <c r="A233" s="374" t="s">
        <v>16</v>
      </c>
      <c r="B233" s="0" t="s">
        <v>5156</v>
      </c>
      <c r="C233" s="0" t="s">
        <v>5157</v>
      </c>
      <c r="D233" s="0" t="s">
        <v>5167</v>
      </c>
      <c r="E233" s="0" t="s">
        <v>5168</v>
      </c>
      <c r="F233" s="0" t="s">
        <v>4537</v>
      </c>
      <c r="G233" s="0" t="s">
        <v>5169</v>
      </c>
    </row>
    <row customHeight="1" ht="11.25">
      <c r="A234" s="374" t="s">
        <v>16</v>
      </c>
      <c r="B234" s="0" t="s">
        <v>5156</v>
      </c>
      <c r="C234" s="0" t="s">
        <v>5157</v>
      </c>
      <c r="D234" s="0" t="s">
        <v>5170</v>
      </c>
      <c r="E234" s="0" t="s">
        <v>5171</v>
      </c>
      <c r="F234" s="0" t="s">
        <v>4537</v>
      </c>
      <c r="G234" s="0" t="s">
        <v>5172</v>
      </c>
    </row>
    <row customHeight="1" ht="11.25">
      <c r="A235" s="374" t="s">
        <v>16</v>
      </c>
      <c r="B235" s="0" t="s">
        <v>5156</v>
      </c>
      <c r="C235" s="0" t="s">
        <v>5157</v>
      </c>
      <c r="D235" s="0" t="s">
        <v>5173</v>
      </c>
      <c r="E235" s="0" t="s">
        <v>5174</v>
      </c>
      <c r="F235" s="0" t="s">
        <v>4537</v>
      </c>
      <c r="G235" s="0" t="s">
        <v>5175</v>
      </c>
    </row>
    <row customHeight="1" ht="11.25">
      <c r="A236" s="374" t="s">
        <v>16</v>
      </c>
      <c r="B236" s="0" t="s">
        <v>5156</v>
      </c>
      <c r="C236" s="0" t="s">
        <v>5157</v>
      </c>
      <c r="D236" s="0" t="s">
        <v>5176</v>
      </c>
      <c r="E236" s="0" t="s">
        <v>5177</v>
      </c>
      <c r="F236" s="0" t="s">
        <v>4537</v>
      </c>
      <c r="G236" s="0" t="s">
        <v>5178</v>
      </c>
    </row>
    <row customHeight="1" ht="11.25">
      <c r="A237" s="374" t="s">
        <v>16</v>
      </c>
      <c r="B237" s="0" t="s">
        <v>5156</v>
      </c>
      <c r="C237" s="0" t="s">
        <v>5157</v>
      </c>
      <c r="D237" s="0" t="s">
        <v>5179</v>
      </c>
      <c r="E237" s="0" t="s">
        <v>5180</v>
      </c>
      <c r="F237" s="0" t="s">
        <v>4537</v>
      </c>
      <c r="G237" s="0" t="s">
        <v>5181</v>
      </c>
    </row>
    <row customHeight="1" ht="11.25">
      <c r="A238" s="374" t="s">
        <v>16</v>
      </c>
      <c r="B238" s="0" t="s">
        <v>5156</v>
      </c>
      <c r="C238" s="0" t="s">
        <v>5157</v>
      </c>
      <c r="D238" s="0" t="s">
        <v>5156</v>
      </c>
      <c r="E238" s="0" t="s">
        <v>5157</v>
      </c>
      <c r="F238" s="0" t="s">
        <v>4534</v>
      </c>
      <c r="G238" s="0" t="s">
        <v>5182</v>
      </c>
    </row>
    <row customHeight="1" ht="11.25">
      <c r="A239" s="374" t="s">
        <v>16</v>
      </c>
      <c r="B239" s="0" t="s">
        <v>5156</v>
      </c>
      <c r="C239" s="0" t="s">
        <v>5157</v>
      </c>
      <c r="D239" s="0" t="s">
        <v>5183</v>
      </c>
      <c r="E239" s="0" t="s">
        <v>5184</v>
      </c>
      <c r="F239" s="0" t="s">
        <v>4537</v>
      </c>
      <c r="G239" s="0" t="s">
        <v>5185</v>
      </c>
    </row>
    <row customHeight="1" ht="11.25">
      <c r="A240" s="374" t="s">
        <v>16</v>
      </c>
      <c r="B240" s="0" t="s">
        <v>5156</v>
      </c>
      <c r="C240" s="0" t="s">
        <v>5157</v>
      </c>
      <c r="D240" s="0" t="s">
        <v>5186</v>
      </c>
      <c r="E240" s="0" t="s">
        <v>5187</v>
      </c>
      <c r="F240" s="0" t="s">
        <v>4537</v>
      </c>
      <c r="G240" s="0" t="s">
        <v>5188</v>
      </c>
    </row>
    <row customHeight="1" ht="11.25">
      <c r="A241" s="374" t="s">
        <v>16</v>
      </c>
      <c r="B241" s="0" t="s">
        <v>5156</v>
      </c>
      <c r="C241" s="0" t="s">
        <v>5157</v>
      </c>
      <c r="D241" s="0" t="s">
        <v>5189</v>
      </c>
      <c r="E241" s="0" t="s">
        <v>5190</v>
      </c>
      <c r="F241" s="0" t="s">
        <v>4537</v>
      </c>
      <c r="G241" s="0" t="s">
        <v>5191</v>
      </c>
    </row>
    <row customHeight="1" ht="11.25">
      <c r="A242" s="374" t="s">
        <v>16</v>
      </c>
      <c r="B242" s="0" t="s">
        <v>5156</v>
      </c>
      <c r="C242" s="0" t="s">
        <v>5157</v>
      </c>
      <c r="D242" s="0" t="s">
        <v>5192</v>
      </c>
      <c r="E242" s="0" t="s">
        <v>5193</v>
      </c>
      <c r="F242" s="0" t="s">
        <v>4537</v>
      </c>
      <c r="G242" s="0" t="s">
        <v>5194</v>
      </c>
    </row>
    <row customHeight="1" ht="11.25">
      <c r="A243" s="374" t="s">
        <v>16</v>
      </c>
      <c r="B243" s="0" t="s">
        <v>5156</v>
      </c>
      <c r="C243" s="0" t="s">
        <v>5157</v>
      </c>
      <c r="D243" s="0" t="s">
        <v>5195</v>
      </c>
      <c r="E243" s="0" t="s">
        <v>5196</v>
      </c>
      <c r="F243" s="0" t="s">
        <v>4537</v>
      </c>
      <c r="G243" s="0" t="s">
        <v>5197</v>
      </c>
    </row>
    <row customHeight="1" ht="11.25">
      <c r="A244" s="374" t="s">
        <v>16</v>
      </c>
      <c r="B244" s="0" t="s">
        <v>5198</v>
      </c>
      <c r="C244" s="0" t="s">
        <v>5199</v>
      </c>
      <c r="D244" s="0" t="s">
        <v>5198</v>
      </c>
      <c r="E244" s="0" t="s">
        <v>5199</v>
      </c>
      <c r="F244" s="0" t="s">
        <v>4531</v>
      </c>
      <c r="G244" s="0" t="s">
        <v>5200</v>
      </c>
    </row>
    <row customHeight="1" ht="11.25">
      <c r="A245" s="374" t="s">
        <v>16</v>
      </c>
      <c r="B245" s="0" t="s">
        <v>5201</v>
      </c>
      <c r="C245" s="0" t="s">
        <v>5202</v>
      </c>
      <c r="D245" s="0" t="s">
        <v>5203</v>
      </c>
      <c r="E245" s="0" t="s">
        <v>5204</v>
      </c>
      <c r="F245" s="0" t="s">
        <v>4537</v>
      </c>
      <c r="G245" s="0" t="s">
        <v>5205</v>
      </c>
    </row>
    <row customHeight="1" ht="11.25">
      <c r="A246" s="374" t="s">
        <v>16</v>
      </c>
      <c r="B246" s="0" t="s">
        <v>5201</v>
      </c>
      <c r="C246" s="0" t="s">
        <v>5202</v>
      </c>
      <c r="D246" s="0" t="s">
        <v>5206</v>
      </c>
      <c r="E246" s="0" t="s">
        <v>5207</v>
      </c>
      <c r="F246" s="0" t="s">
        <v>4592</v>
      </c>
      <c r="G246" s="0" t="s">
        <v>5208</v>
      </c>
    </row>
    <row customHeight="1" ht="11.25">
      <c r="A247" s="374" t="s">
        <v>16</v>
      </c>
      <c r="B247" s="0" t="s">
        <v>5201</v>
      </c>
      <c r="C247" s="0" t="s">
        <v>5202</v>
      </c>
      <c r="D247" s="0" t="s">
        <v>5209</v>
      </c>
      <c r="E247" s="0" t="s">
        <v>5210</v>
      </c>
      <c r="F247" s="0" t="s">
        <v>4537</v>
      </c>
      <c r="G247" s="0" t="s">
        <v>5211</v>
      </c>
    </row>
    <row customHeight="1" ht="11.25">
      <c r="A248" s="374" t="s">
        <v>16</v>
      </c>
      <c r="B248" s="0" t="s">
        <v>5201</v>
      </c>
      <c r="C248" s="0" t="s">
        <v>5202</v>
      </c>
      <c r="D248" s="0" t="s">
        <v>5212</v>
      </c>
      <c r="E248" s="0" t="s">
        <v>5213</v>
      </c>
      <c r="F248" s="0" t="s">
        <v>4537</v>
      </c>
      <c r="G248" s="0" t="s">
        <v>5214</v>
      </c>
    </row>
    <row customHeight="1" ht="11.25">
      <c r="A249" s="374" t="s">
        <v>16</v>
      </c>
      <c r="B249" s="0" t="s">
        <v>5201</v>
      </c>
      <c r="C249" s="0" t="s">
        <v>5202</v>
      </c>
      <c r="D249" s="0" t="s">
        <v>5201</v>
      </c>
      <c r="E249" s="0" t="s">
        <v>5202</v>
      </c>
      <c r="F249" s="0" t="s">
        <v>4534</v>
      </c>
      <c r="G249" s="0" t="s">
        <v>5215</v>
      </c>
    </row>
    <row customHeight="1" ht="11.25">
      <c r="A250" s="374" t="s">
        <v>16</v>
      </c>
      <c r="B250" s="0" t="s">
        <v>5201</v>
      </c>
      <c r="C250" s="0" t="s">
        <v>5202</v>
      </c>
      <c r="D250" s="0" t="s">
        <v>5216</v>
      </c>
      <c r="E250" s="0" t="s">
        <v>5217</v>
      </c>
      <c r="F250" s="0" t="s">
        <v>4537</v>
      </c>
      <c r="G250" s="0" t="s">
        <v>5218</v>
      </c>
    </row>
    <row customHeight="1" ht="11.25">
      <c r="A251" s="374" t="s">
        <v>16</v>
      </c>
      <c r="B251" s="0" t="s">
        <v>5219</v>
      </c>
      <c r="C251" s="0" t="s">
        <v>5220</v>
      </c>
      <c r="D251" s="0" t="s">
        <v>5219</v>
      </c>
      <c r="E251" s="0" t="s">
        <v>5220</v>
      </c>
      <c r="F251" s="0" t="s">
        <v>4531</v>
      </c>
      <c r="G251" s="0" t="s">
        <v>5221</v>
      </c>
    </row>
    <row customHeight="1" ht="11.25">
      <c r="A252" s="374" t="s">
        <v>16</v>
      </c>
      <c r="B252" s="0" t="s">
        <v>5222</v>
      </c>
      <c r="C252" s="0" t="s">
        <v>5223</v>
      </c>
      <c r="D252" s="0" t="s">
        <v>5224</v>
      </c>
      <c r="E252" s="0" t="s">
        <v>5225</v>
      </c>
      <c r="F252" s="0" t="s">
        <v>4537</v>
      </c>
      <c r="G252" s="0" t="s">
        <v>5226</v>
      </c>
    </row>
    <row customHeight="1" ht="11.25">
      <c r="A253" s="374" t="s">
        <v>16</v>
      </c>
      <c r="B253" s="0" t="s">
        <v>5222</v>
      </c>
      <c r="C253" s="0" t="s">
        <v>5223</v>
      </c>
      <c r="D253" s="0" t="s">
        <v>5227</v>
      </c>
      <c r="E253" s="0" t="s">
        <v>5228</v>
      </c>
      <c r="F253" s="0" t="s">
        <v>4592</v>
      </c>
      <c r="G253" s="0" t="s">
        <v>5229</v>
      </c>
    </row>
    <row customHeight="1" ht="11.25">
      <c r="A254" s="374" t="s">
        <v>16</v>
      </c>
      <c r="B254" s="0" t="s">
        <v>5222</v>
      </c>
      <c r="C254" s="0" t="s">
        <v>5223</v>
      </c>
      <c r="D254" s="0" t="s">
        <v>5230</v>
      </c>
      <c r="E254" s="0" t="s">
        <v>5231</v>
      </c>
      <c r="F254" s="0" t="s">
        <v>4592</v>
      </c>
      <c r="G254" s="0" t="s">
        <v>5232</v>
      </c>
    </row>
    <row customHeight="1" ht="11.25">
      <c r="A255" s="374" t="s">
        <v>16</v>
      </c>
      <c r="B255" s="0" t="s">
        <v>5222</v>
      </c>
      <c r="C255" s="0" t="s">
        <v>5223</v>
      </c>
      <c r="D255" s="0" t="s">
        <v>5233</v>
      </c>
      <c r="E255" s="0" t="s">
        <v>5234</v>
      </c>
      <c r="F255" s="0" t="s">
        <v>4603</v>
      </c>
      <c r="G255" s="0" t="s">
        <v>5235</v>
      </c>
    </row>
    <row customHeight="1" ht="11.25">
      <c r="A256" s="374" t="s">
        <v>16</v>
      </c>
      <c r="B256" s="0" t="s">
        <v>5222</v>
      </c>
      <c r="C256" s="0" t="s">
        <v>5223</v>
      </c>
      <c r="D256" s="0" t="s">
        <v>5236</v>
      </c>
      <c r="E256" s="0" t="s">
        <v>5237</v>
      </c>
      <c r="F256" s="0" t="s">
        <v>4603</v>
      </c>
      <c r="G256" s="0" t="s">
        <v>5238</v>
      </c>
    </row>
    <row customHeight="1" ht="11.25">
      <c r="A257" s="374" t="s">
        <v>16</v>
      </c>
      <c r="B257" s="0" t="s">
        <v>5222</v>
      </c>
      <c r="C257" s="0" t="s">
        <v>5223</v>
      </c>
      <c r="D257" s="0" t="s">
        <v>5239</v>
      </c>
      <c r="E257" s="0" t="s">
        <v>5240</v>
      </c>
      <c r="F257" s="0" t="s">
        <v>4603</v>
      </c>
      <c r="G257" s="0" t="s">
        <v>5241</v>
      </c>
    </row>
    <row customHeight="1" ht="11.25">
      <c r="A258" s="374" t="s">
        <v>16</v>
      </c>
      <c r="B258" s="0" t="s">
        <v>5222</v>
      </c>
      <c r="C258" s="0" t="s">
        <v>5223</v>
      </c>
      <c r="D258" s="0" t="s">
        <v>5242</v>
      </c>
      <c r="E258" s="0" t="s">
        <v>5243</v>
      </c>
      <c r="F258" s="0" t="s">
        <v>4537</v>
      </c>
      <c r="G258" s="0" t="s">
        <v>5244</v>
      </c>
    </row>
    <row customHeight="1" ht="11.25">
      <c r="A259" s="374" t="s">
        <v>16</v>
      </c>
      <c r="B259" s="0" t="s">
        <v>5222</v>
      </c>
      <c r="C259" s="0" t="s">
        <v>5223</v>
      </c>
      <c r="D259" s="0" t="s">
        <v>5222</v>
      </c>
      <c r="E259" s="0" t="s">
        <v>5223</v>
      </c>
      <c r="F259" s="0" t="s">
        <v>4534</v>
      </c>
      <c r="G259" s="0" t="s">
        <v>5245</v>
      </c>
    </row>
    <row customHeight="1" ht="11.25">
      <c r="A260" s="374" t="s">
        <v>16</v>
      </c>
      <c r="B260" s="0" t="s">
        <v>5246</v>
      </c>
      <c r="C260" s="0" t="s">
        <v>5247</v>
      </c>
      <c r="D260" s="0" t="s">
        <v>5246</v>
      </c>
      <c r="E260" s="0" t="s">
        <v>5247</v>
      </c>
      <c r="F260" s="0" t="s">
        <v>4531</v>
      </c>
      <c r="G260" s="0" t="s">
        <v>5248</v>
      </c>
    </row>
    <row customHeight="1" ht="11.25">
      <c r="A261" s="374" t="s">
        <v>16</v>
      </c>
      <c r="B261" s="0" t="s">
        <v>5249</v>
      </c>
      <c r="C261" s="0" t="s">
        <v>5250</v>
      </c>
      <c r="D261" s="0" t="s">
        <v>5251</v>
      </c>
      <c r="E261" s="0" t="s">
        <v>5252</v>
      </c>
      <c r="F261" s="0" t="s">
        <v>4537</v>
      </c>
      <c r="G261" s="0" t="s">
        <v>5253</v>
      </c>
    </row>
    <row customHeight="1" ht="11.25">
      <c r="A262" s="374" t="s">
        <v>16</v>
      </c>
      <c r="B262" s="0" t="s">
        <v>5249</v>
      </c>
      <c r="C262" s="0" t="s">
        <v>5250</v>
      </c>
      <c r="D262" s="0" t="s">
        <v>5254</v>
      </c>
      <c r="E262" s="0" t="s">
        <v>5255</v>
      </c>
      <c r="F262" s="0" t="s">
        <v>4537</v>
      </c>
      <c r="G262" s="0" t="s">
        <v>5256</v>
      </c>
    </row>
    <row customHeight="1" ht="11.25">
      <c r="A263" s="374" t="s">
        <v>16</v>
      </c>
      <c r="B263" s="0" t="s">
        <v>5249</v>
      </c>
      <c r="C263" s="0" t="s">
        <v>5250</v>
      </c>
      <c r="D263" s="0" t="s">
        <v>5257</v>
      </c>
      <c r="E263" s="0" t="s">
        <v>5258</v>
      </c>
      <c r="F263" s="0" t="s">
        <v>4537</v>
      </c>
      <c r="G263" s="0" t="s">
        <v>5259</v>
      </c>
    </row>
    <row customHeight="1" ht="11.25">
      <c r="A264" s="374" t="s">
        <v>16</v>
      </c>
      <c r="B264" s="0" t="s">
        <v>5249</v>
      </c>
      <c r="C264" s="0" t="s">
        <v>5250</v>
      </c>
      <c r="D264" s="0" t="s">
        <v>5260</v>
      </c>
      <c r="E264" s="0" t="s">
        <v>5261</v>
      </c>
      <c r="F264" s="0" t="s">
        <v>4537</v>
      </c>
      <c r="G264" s="0" t="s">
        <v>5262</v>
      </c>
    </row>
    <row customHeight="1" ht="11.25">
      <c r="A265" s="374" t="s">
        <v>16</v>
      </c>
      <c r="B265" s="0" t="s">
        <v>5249</v>
      </c>
      <c r="C265" s="0" t="s">
        <v>5250</v>
      </c>
      <c r="D265" s="0" t="s">
        <v>5263</v>
      </c>
      <c r="E265" s="0" t="s">
        <v>5264</v>
      </c>
      <c r="F265" s="0" t="s">
        <v>4537</v>
      </c>
      <c r="G265" s="0" t="s">
        <v>5265</v>
      </c>
    </row>
    <row customHeight="1" ht="11.25">
      <c r="A266" s="374" t="s">
        <v>16</v>
      </c>
      <c r="B266" s="0" t="s">
        <v>5249</v>
      </c>
      <c r="C266" s="0" t="s">
        <v>5250</v>
      </c>
      <c r="D266" s="0" t="s">
        <v>5266</v>
      </c>
      <c r="E266" s="0" t="s">
        <v>5267</v>
      </c>
      <c r="F266" s="0" t="s">
        <v>4537</v>
      </c>
      <c r="G266" s="0" t="s">
        <v>5268</v>
      </c>
    </row>
    <row customHeight="1" ht="11.25">
      <c r="A267" s="374" t="s">
        <v>16</v>
      </c>
      <c r="B267" s="0" t="s">
        <v>5249</v>
      </c>
      <c r="C267" s="0" t="s">
        <v>5250</v>
      </c>
      <c r="D267" s="0" t="s">
        <v>5269</v>
      </c>
      <c r="E267" s="0" t="s">
        <v>5270</v>
      </c>
      <c r="F267" s="0" t="s">
        <v>4537</v>
      </c>
      <c r="G267" s="0" t="s">
        <v>5271</v>
      </c>
    </row>
    <row customHeight="1" ht="11.25">
      <c r="A268" s="374" t="s">
        <v>16</v>
      </c>
      <c r="B268" s="0" t="s">
        <v>5249</v>
      </c>
      <c r="C268" s="0" t="s">
        <v>5250</v>
      </c>
      <c r="D268" s="0" t="s">
        <v>5272</v>
      </c>
      <c r="E268" s="0" t="s">
        <v>5273</v>
      </c>
      <c r="F268" s="0" t="s">
        <v>4537</v>
      </c>
      <c r="G268" s="0" t="s">
        <v>5274</v>
      </c>
    </row>
    <row customHeight="1" ht="11.25">
      <c r="A269" s="374" t="s">
        <v>16</v>
      </c>
      <c r="B269" s="0" t="s">
        <v>5249</v>
      </c>
      <c r="C269" s="0" t="s">
        <v>5250</v>
      </c>
      <c r="D269" s="0" t="s">
        <v>5275</v>
      </c>
      <c r="E269" s="0" t="s">
        <v>5276</v>
      </c>
      <c r="F269" s="0" t="s">
        <v>4537</v>
      </c>
      <c r="G269" s="0" t="s">
        <v>5277</v>
      </c>
    </row>
    <row customHeight="1" ht="11.25">
      <c r="A270" s="374" t="s">
        <v>16</v>
      </c>
      <c r="B270" s="0" t="s">
        <v>5249</v>
      </c>
      <c r="C270" s="0" t="s">
        <v>5250</v>
      </c>
      <c r="D270" s="0" t="s">
        <v>5278</v>
      </c>
      <c r="E270" s="0" t="s">
        <v>5279</v>
      </c>
      <c r="F270" s="0" t="s">
        <v>4537</v>
      </c>
      <c r="G270" s="0" t="s">
        <v>5280</v>
      </c>
    </row>
    <row customHeight="1" ht="11.25">
      <c r="A271" s="374" t="s">
        <v>16</v>
      </c>
      <c r="B271" s="0" t="s">
        <v>5249</v>
      </c>
      <c r="C271" s="0" t="s">
        <v>5250</v>
      </c>
      <c r="D271" s="0" t="s">
        <v>5281</v>
      </c>
      <c r="E271" s="0" t="s">
        <v>5282</v>
      </c>
      <c r="F271" s="0" t="s">
        <v>4537</v>
      </c>
      <c r="G271" s="0" t="s">
        <v>5283</v>
      </c>
    </row>
    <row customHeight="1" ht="11.25">
      <c r="A272" s="374" t="s">
        <v>16</v>
      </c>
      <c r="B272" s="0" t="s">
        <v>5249</v>
      </c>
      <c r="C272" s="0" t="s">
        <v>5250</v>
      </c>
      <c r="D272" s="0" t="s">
        <v>5284</v>
      </c>
      <c r="E272" s="0" t="s">
        <v>5285</v>
      </c>
      <c r="F272" s="0" t="s">
        <v>4537</v>
      </c>
      <c r="G272" s="0" t="s">
        <v>5286</v>
      </c>
    </row>
    <row customHeight="1" ht="11.25">
      <c r="A273" s="374" t="s">
        <v>16</v>
      </c>
      <c r="B273" s="0" t="s">
        <v>5249</v>
      </c>
      <c r="C273" s="0" t="s">
        <v>5250</v>
      </c>
      <c r="D273" s="0" t="s">
        <v>5287</v>
      </c>
      <c r="E273" s="0" t="s">
        <v>5288</v>
      </c>
      <c r="F273" s="0" t="s">
        <v>4537</v>
      </c>
      <c r="G273" s="0" t="s">
        <v>5289</v>
      </c>
    </row>
    <row customHeight="1" ht="11.25">
      <c r="A274" s="374" t="s">
        <v>16</v>
      </c>
      <c r="B274" s="0" t="s">
        <v>5249</v>
      </c>
      <c r="C274" s="0" t="s">
        <v>5250</v>
      </c>
      <c r="D274" s="0" t="s">
        <v>5290</v>
      </c>
      <c r="E274" s="0" t="s">
        <v>5291</v>
      </c>
      <c r="F274" s="0" t="s">
        <v>4537</v>
      </c>
      <c r="G274" s="0" t="s">
        <v>5292</v>
      </c>
    </row>
    <row customHeight="1" ht="11.25">
      <c r="A275" s="374" t="s">
        <v>16</v>
      </c>
      <c r="B275" s="0" t="s">
        <v>5249</v>
      </c>
      <c r="C275" s="0" t="s">
        <v>5250</v>
      </c>
      <c r="D275" s="0" t="s">
        <v>5249</v>
      </c>
      <c r="E275" s="0" t="s">
        <v>5250</v>
      </c>
      <c r="F275" s="0" t="s">
        <v>4534</v>
      </c>
      <c r="G275" s="0" t="s">
        <v>5293</v>
      </c>
    </row>
    <row customHeight="1" ht="11.25">
      <c r="A276" s="374" t="s">
        <v>16</v>
      </c>
      <c r="B276" s="0" t="s">
        <v>5249</v>
      </c>
      <c r="C276" s="0" t="s">
        <v>5250</v>
      </c>
      <c r="D276" s="0" t="s">
        <v>5294</v>
      </c>
      <c r="E276" s="0" t="s">
        <v>5295</v>
      </c>
      <c r="F276" s="0" t="s">
        <v>4537</v>
      </c>
      <c r="G276" s="0" t="s">
        <v>5296</v>
      </c>
    </row>
    <row customHeight="1" ht="11.25">
      <c r="A277" s="374" t="s">
        <v>16</v>
      </c>
      <c r="B277" s="0" t="s">
        <v>5249</v>
      </c>
      <c r="C277" s="0" t="s">
        <v>5250</v>
      </c>
      <c r="D277" s="0" t="s">
        <v>5297</v>
      </c>
      <c r="E277" s="0" t="s">
        <v>5298</v>
      </c>
      <c r="F277" s="0" t="s">
        <v>4537</v>
      </c>
      <c r="G277" s="0" t="s">
        <v>5299</v>
      </c>
    </row>
    <row customHeight="1" ht="11.25">
      <c r="A278" s="374" t="s">
        <v>16</v>
      </c>
      <c r="B278" s="0" t="s">
        <v>5300</v>
      </c>
      <c r="C278" s="0" t="s">
        <v>5301</v>
      </c>
      <c r="D278" s="0" t="s">
        <v>5300</v>
      </c>
      <c r="E278" s="0" t="s">
        <v>5301</v>
      </c>
      <c r="F278" s="0" t="s">
        <v>4531</v>
      </c>
      <c r="G278" s="0" t="s">
        <v>5302</v>
      </c>
    </row>
    <row customHeight="1" ht="11.25">
      <c r="A279" s="374" t="s">
        <v>16</v>
      </c>
      <c r="B279" s="0" t="s">
        <v>5303</v>
      </c>
      <c r="C279" s="0" t="s">
        <v>5304</v>
      </c>
      <c r="D279" s="0" t="s">
        <v>5305</v>
      </c>
      <c r="E279" s="0" t="s">
        <v>5306</v>
      </c>
      <c r="F279" s="0" t="s">
        <v>4537</v>
      </c>
      <c r="G279" s="0" t="s">
        <v>5307</v>
      </c>
    </row>
    <row customHeight="1" ht="11.25">
      <c r="A280" s="374" t="s">
        <v>16</v>
      </c>
      <c r="B280" s="0" t="s">
        <v>5303</v>
      </c>
      <c r="C280" s="0" t="s">
        <v>5304</v>
      </c>
      <c r="D280" s="0" t="s">
        <v>5308</v>
      </c>
      <c r="E280" s="0" t="s">
        <v>5309</v>
      </c>
      <c r="F280" s="0" t="s">
        <v>4537</v>
      </c>
      <c r="G280" s="0" t="s">
        <v>5310</v>
      </c>
    </row>
    <row customHeight="1" ht="11.25">
      <c r="A281" s="374" t="s">
        <v>16</v>
      </c>
      <c r="B281" s="0" t="s">
        <v>5303</v>
      </c>
      <c r="C281" s="0" t="s">
        <v>5304</v>
      </c>
      <c r="D281" s="0" t="s">
        <v>5311</v>
      </c>
      <c r="E281" s="0" t="s">
        <v>5312</v>
      </c>
      <c r="F281" s="0" t="s">
        <v>4537</v>
      </c>
      <c r="G281" s="0" t="s">
        <v>5313</v>
      </c>
    </row>
    <row customHeight="1" ht="11.25">
      <c r="A282" s="374" t="s">
        <v>16</v>
      </c>
      <c r="B282" s="0" t="s">
        <v>5303</v>
      </c>
      <c r="C282" s="0" t="s">
        <v>5304</v>
      </c>
      <c r="D282" s="0" t="s">
        <v>5314</v>
      </c>
      <c r="E282" s="0" t="s">
        <v>5315</v>
      </c>
      <c r="F282" s="0" t="s">
        <v>4537</v>
      </c>
      <c r="G282" s="0" t="s">
        <v>5316</v>
      </c>
    </row>
    <row customHeight="1" ht="11.25">
      <c r="A283" s="374" t="s">
        <v>16</v>
      </c>
      <c r="B283" s="0" t="s">
        <v>5303</v>
      </c>
      <c r="C283" s="0" t="s">
        <v>5304</v>
      </c>
      <c r="D283" s="0" t="s">
        <v>5317</v>
      </c>
      <c r="E283" s="0" t="s">
        <v>5318</v>
      </c>
      <c r="F283" s="0" t="s">
        <v>4537</v>
      </c>
      <c r="G283" s="0" t="s">
        <v>5319</v>
      </c>
    </row>
    <row customHeight="1" ht="11.25">
      <c r="A284" s="374" t="s">
        <v>16</v>
      </c>
      <c r="B284" s="0" t="s">
        <v>5303</v>
      </c>
      <c r="C284" s="0" t="s">
        <v>5304</v>
      </c>
      <c r="D284" s="0" t="s">
        <v>5320</v>
      </c>
      <c r="E284" s="0" t="s">
        <v>5321</v>
      </c>
      <c r="F284" s="0" t="s">
        <v>4537</v>
      </c>
      <c r="G284" s="0" t="s">
        <v>5322</v>
      </c>
    </row>
    <row customHeight="1" ht="11.25">
      <c r="A285" s="374" t="s">
        <v>16</v>
      </c>
      <c r="B285" s="0" t="s">
        <v>5303</v>
      </c>
      <c r="C285" s="0" t="s">
        <v>5304</v>
      </c>
      <c r="D285" s="0" t="s">
        <v>5323</v>
      </c>
      <c r="E285" s="0" t="s">
        <v>5324</v>
      </c>
      <c r="F285" s="0" t="s">
        <v>4537</v>
      </c>
      <c r="G285" s="0" t="s">
        <v>5325</v>
      </c>
    </row>
    <row customHeight="1" ht="11.25">
      <c r="A286" s="374" t="s">
        <v>16</v>
      </c>
      <c r="B286" s="0" t="s">
        <v>5303</v>
      </c>
      <c r="C286" s="0" t="s">
        <v>5304</v>
      </c>
      <c r="D286" s="0" t="s">
        <v>5326</v>
      </c>
      <c r="E286" s="0" t="s">
        <v>5327</v>
      </c>
      <c r="F286" s="0" t="s">
        <v>4537</v>
      </c>
      <c r="G286" s="0" t="s">
        <v>5328</v>
      </c>
    </row>
    <row customHeight="1" ht="11.25">
      <c r="A287" s="374" t="s">
        <v>16</v>
      </c>
      <c r="B287" s="0" t="s">
        <v>5303</v>
      </c>
      <c r="C287" s="0" t="s">
        <v>5304</v>
      </c>
      <c r="D287" s="0" t="s">
        <v>5329</v>
      </c>
      <c r="E287" s="0" t="s">
        <v>5330</v>
      </c>
      <c r="F287" s="0" t="s">
        <v>4537</v>
      </c>
      <c r="G287" s="0" t="s">
        <v>5331</v>
      </c>
    </row>
    <row customHeight="1" ht="11.25">
      <c r="A288" s="374" t="s">
        <v>16</v>
      </c>
      <c r="B288" s="0" t="s">
        <v>5303</v>
      </c>
      <c r="C288" s="0" t="s">
        <v>5304</v>
      </c>
      <c r="D288" s="0" t="s">
        <v>5332</v>
      </c>
      <c r="E288" s="0" t="s">
        <v>5333</v>
      </c>
      <c r="F288" s="0" t="s">
        <v>4537</v>
      </c>
      <c r="G288" s="0" t="s">
        <v>5334</v>
      </c>
    </row>
    <row customHeight="1" ht="11.25">
      <c r="A289" s="374" t="s">
        <v>16</v>
      </c>
      <c r="B289" s="0" t="s">
        <v>5303</v>
      </c>
      <c r="C289" s="0" t="s">
        <v>5304</v>
      </c>
      <c r="D289" s="0" t="s">
        <v>5335</v>
      </c>
      <c r="E289" s="0" t="s">
        <v>5336</v>
      </c>
      <c r="F289" s="0" t="s">
        <v>4537</v>
      </c>
      <c r="G289" s="0" t="s">
        <v>5337</v>
      </c>
    </row>
    <row customHeight="1" ht="11.25">
      <c r="A290" s="374" t="s">
        <v>16</v>
      </c>
      <c r="B290" s="0" t="s">
        <v>5303</v>
      </c>
      <c r="C290" s="0" t="s">
        <v>5304</v>
      </c>
      <c r="D290" s="0" t="s">
        <v>5303</v>
      </c>
      <c r="E290" s="0" t="s">
        <v>5304</v>
      </c>
      <c r="F290" s="0" t="s">
        <v>4534</v>
      </c>
      <c r="G290" s="0" t="s">
        <v>5338</v>
      </c>
    </row>
    <row customHeight="1" ht="11.25">
      <c r="A291" s="374" t="s">
        <v>16</v>
      </c>
      <c r="B291" s="0" t="s">
        <v>5303</v>
      </c>
      <c r="C291" s="0" t="s">
        <v>5304</v>
      </c>
      <c r="D291" s="0" t="s">
        <v>5339</v>
      </c>
      <c r="E291" s="0" t="s">
        <v>5340</v>
      </c>
      <c r="F291" s="0" t="s">
        <v>4537</v>
      </c>
      <c r="G291" s="0" t="s">
        <v>5341</v>
      </c>
    </row>
    <row customHeight="1" ht="11.25">
      <c r="A292" s="374" t="s">
        <v>16</v>
      </c>
      <c r="B292" s="0" t="s">
        <v>5303</v>
      </c>
      <c r="C292" s="0" t="s">
        <v>5304</v>
      </c>
      <c r="D292" s="0" t="s">
        <v>5342</v>
      </c>
      <c r="E292" s="0" t="s">
        <v>5343</v>
      </c>
      <c r="F292" s="0" t="s">
        <v>4537</v>
      </c>
      <c r="G292" s="0" t="s">
        <v>5344</v>
      </c>
    </row>
    <row customHeight="1" ht="11.25">
      <c r="A293" s="374" t="s">
        <v>16</v>
      </c>
      <c r="B293" s="0" t="s">
        <v>5303</v>
      </c>
      <c r="C293" s="0" t="s">
        <v>5304</v>
      </c>
      <c r="D293" s="0" t="s">
        <v>5345</v>
      </c>
      <c r="E293" s="0" t="s">
        <v>5346</v>
      </c>
      <c r="F293" s="0" t="s">
        <v>4537</v>
      </c>
      <c r="G293" s="0" t="s">
        <v>5347</v>
      </c>
    </row>
    <row customHeight="1" ht="11.25">
      <c r="A294" s="374" t="s">
        <v>16</v>
      </c>
      <c r="B294" s="0" t="s">
        <v>5348</v>
      </c>
      <c r="C294" s="0" t="s">
        <v>5349</v>
      </c>
      <c r="D294" s="0" t="s">
        <v>5348</v>
      </c>
      <c r="E294" s="0" t="s">
        <v>5349</v>
      </c>
      <c r="F294" s="0" t="s">
        <v>4531</v>
      </c>
      <c r="G294" s="0" t="s">
        <v>5350</v>
      </c>
    </row>
    <row customHeight="1" ht="11.25">
      <c r="A295" s="374" t="s">
        <v>16</v>
      </c>
      <c r="B295" s="0" t="s">
        <v>5351</v>
      </c>
      <c r="C295" s="0" t="s">
        <v>5352</v>
      </c>
      <c r="D295" s="0" t="s">
        <v>5353</v>
      </c>
      <c r="E295" s="0" t="s">
        <v>5354</v>
      </c>
      <c r="F295" s="0" t="s">
        <v>4537</v>
      </c>
      <c r="G295" s="0" t="s">
        <v>5355</v>
      </c>
    </row>
    <row customHeight="1" ht="11.25">
      <c r="A296" s="374" t="s">
        <v>16</v>
      </c>
      <c r="B296" s="0" t="s">
        <v>5351</v>
      </c>
      <c r="C296" s="0" t="s">
        <v>5352</v>
      </c>
      <c r="D296" s="0" t="s">
        <v>5356</v>
      </c>
      <c r="E296" s="0" t="s">
        <v>5357</v>
      </c>
      <c r="F296" s="0" t="s">
        <v>4537</v>
      </c>
      <c r="G296" s="0" t="s">
        <v>5358</v>
      </c>
    </row>
    <row customHeight="1" ht="11.25">
      <c r="A297" s="374" t="s">
        <v>16</v>
      </c>
      <c r="B297" s="0" t="s">
        <v>5351</v>
      </c>
      <c r="C297" s="0" t="s">
        <v>5352</v>
      </c>
      <c r="D297" s="0" t="s">
        <v>5359</v>
      </c>
      <c r="E297" s="0" t="s">
        <v>5360</v>
      </c>
      <c r="F297" s="0" t="s">
        <v>4537</v>
      </c>
      <c r="G297" s="0" t="s">
        <v>5361</v>
      </c>
    </row>
    <row customHeight="1" ht="11.25">
      <c r="A298" s="374" t="s">
        <v>16</v>
      </c>
      <c r="B298" s="0" t="s">
        <v>5351</v>
      </c>
      <c r="C298" s="0" t="s">
        <v>5352</v>
      </c>
      <c r="D298" s="0" t="s">
        <v>5362</v>
      </c>
      <c r="E298" s="0" t="s">
        <v>5363</v>
      </c>
      <c r="F298" s="0" t="s">
        <v>4537</v>
      </c>
      <c r="G298" s="0" t="s">
        <v>5364</v>
      </c>
    </row>
    <row customHeight="1" ht="11.25">
      <c r="A299" s="374" t="s">
        <v>16</v>
      </c>
      <c r="B299" s="0" t="s">
        <v>5351</v>
      </c>
      <c r="C299" s="0" t="s">
        <v>5352</v>
      </c>
      <c r="D299" s="0" t="s">
        <v>5365</v>
      </c>
      <c r="E299" s="0" t="s">
        <v>5366</v>
      </c>
      <c r="F299" s="0" t="s">
        <v>4537</v>
      </c>
      <c r="G299" s="0" t="s">
        <v>5367</v>
      </c>
    </row>
    <row customHeight="1" ht="11.25">
      <c r="A300" s="374" t="s">
        <v>16</v>
      </c>
      <c r="B300" s="0" t="s">
        <v>5351</v>
      </c>
      <c r="C300" s="0" t="s">
        <v>5352</v>
      </c>
      <c r="D300" s="0" t="s">
        <v>5368</v>
      </c>
      <c r="E300" s="0" t="s">
        <v>5369</v>
      </c>
      <c r="F300" s="0" t="s">
        <v>4537</v>
      </c>
      <c r="G300" s="0" t="s">
        <v>5370</v>
      </c>
    </row>
    <row customHeight="1" ht="11.25">
      <c r="A301" s="374" t="s">
        <v>16</v>
      </c>
      <c r="B301" s="0" t="s">
        <v>5351</v>
      </c>
      <c r="C301" s="0" t="s">
        <v>5352</v>
      </c>
      <c r="D301" s="0" t="s">
        <v>5371</v>
      </c>
      <c r="E301" s="0" t="s">
        <v>5372</v>
      </c>
      <c r="F301" s="0" t="s">
        <v>4537</v>
      </c>
      <c r="G301" s="0" t="s">
        <v>5373</v>
      </c>
    </row>
    <row customHeight="1" ht="11.25">
      <c r="A302" s="374" t="s">
        <v>16</v>
      </c>
      <c r="B302" s="0" t="s">
        <v>5351</v>
      </c>
      <c r="C302" s="0" t="s">
        <v>5352</v>
      </c>
      <c r="D302" s="0" t="s">
        <v>5351</v>
      </c>
      <c r="E302" s="0" t="s">
        <v>5352</v>
      </c>
      <c r="F302" s="0" t="s">
        <v>4534</v>
      </c>
      <c r="G302" s="0" t="s">
        <v>5374</v>
      </c>
    </row>
    <row customHeight="1" ht="11.25">
      <c r="A303" s="374" t="s">
        <v>16</v>
      </c>
      <c r="B303" s="0" t="s">
        <v>5351</v>
      </c>
      <c r="C303" s="0" t="s">
        <v>5352</v>
      </c>
      <c r="D303" s="0" t="s">
        <v>5375</v>
      </c>
      <c r="E303" s="0" t="s">
        <v>5376</v>
      </c>
      <c r="F303" s="0" t="s">
        <v>4537</v>
      </c>
      <c r="G303" s="0" t="s">
        <v>5377</v>
      </c>
    </row>
    <row customHeight="1" ht="11.25">
      <c r="A304" s="374" t="s">
        <v>16</v>
      </c>
      <c r="B304" s="0" t="s">
        <v>5351</v>
      </c>
      <c r="C304" s="0" t="s">
        <v>5352</v>
      </c>
      <c r="D304" s="0" t="s">
        <v>5378</v>
      </c>
      <c r="E304" s="0" t="s">
        <v>5379</v>
      </c>
      <c r="F304" s="0" t="s">
        <v>4537</v>
      </c>
      <c r="G304" s="0" t="s">
        <v>5380</v>
      </c>
    </row>
    <row customHeight="1" ht="11.25">
      <c r="A305" s="374" t="s">
        <v>16</v>
      </c>
      <c r="B305" s="0" t="s">
        <v>5351</v>
      </c>
      <c r="C305" s="0" t="s">
        <v>5352</v>
      </c>
      <c r="D305" s="0" t="s">
        <v>5381</v>
      </c>
      <c r="E305" s="0" t="s">
        <v>5382</v>
      </c>
      <c r="F305" s="0" t="s">
        <v>4537</v>
      </c>
      <c r="G305" s="0" t="s">
        <v>5383</v>
      </c>
    </row>
    <row customHeight="1" ht="11.25">
      <c r="A306" s="374" t="s">
        <v>16</v>
      </c>
      <c r="B306" s="0" t="s">
        <v>5384</v>
      </c>
      <c r="C306" s="0" t="s">
        <v>5385</v>
      </c>
      <c r="D306" s="0" t="s">
        <v>5384</v>
      </c>
      <c r="E306" s="0" t="s">
        <v>5385</v>
      </c>
      <c r="F306" s="0" t="s">
        <v>4531</v>
      </c>
      <c r="G306" s="0" t="s">
        <v>5386</v>
      </c>
    </row>
    <row customHeight="1" ht="11.25">
      <c r="A307" s="374" t="s">
        <v>16</v>
      </c>
      <c r="B307" s="0" t="s">
        <v>5387</v>
      </c>
      <c r="C307" s="0" t="s">
        <v>5388</v>
      </c>
      <c r="D307" s="0" t="s">
        <v>5389</v>
      </c>
      <c r="E307" s="0" t="s">
        <v>5390</v>
      </c>
      <c r="F307" s="0" t="s">
        <v>4537</v>
      </c>
      <c r="G307" s="0" t="s">
        <v>5391</v>
      </c>
    </row>
    <row customHeight="1" ht="11.25">
      <c r="A308" s="374" t="s">
        <v>16</v>
      </c>
      <c r="B308" s="0" t="s">
        <v>5387</v>
      </c>
      <c r="C308" s="0" t="s">
        <v>5388</v>
      </c>
      <c r="D308" s="0" t="s">
        <v>5392</v>
      </c>
      <c r="E308" s="0" t="s">
        <v>5393</v>
      </c>
      <c r="F308" s="0" t="s">
        <v>4537</v>
      </c>
      <c r="G308" s="0" t="s">
        <v>5394</v>
      </c>
    </row>
    <row customHeight="1" ht="11.25">
      <c r="A309" s="374" t="s">
        <v>16</v>
      </c>
      <c r="B309" s="0" t="s">
        <v>5387</v>
      </c>
      <c r="C309" s="0" t="s">
        <v>5388</v>
      </c>
      <c r="D309" s="0" t="s">
        <v>5395</v>
      </c>
      <c r="E309" s="0" t="s">
        <v>5396</v>
      </c>
      <c r="F309" s="0" t="s">
        <v>4537</v>
      </c>
      <c r="G309" s="0" t="s">
        <v>5397</v>
      </c>
    </row>
    <row customHeight="1" ht="11.25">
      <c r="A310" s="374" t="s">
        <v>16</v>
      </c>
      <c r="B310" s="0" t="s">
        <v>5387</v>
      </c>
      <c r="C310" s="0" t="s">
        <v>5388</v>
      </c>
      <c r="D310" s="0" t="s">
        <v>5398</v>
      </c>
      <c r="E310" s="0" t="s">
        <v>5399</v>
      </c>
      <c r="F310" s="0" t="s">
        <v>4537</v>
      </c>
      <c r="G310" s="0" t="s">
        <v>5400</v>
      </c>
    </row>
    <row customHeight="1" ht="11.25">
      <c r="A311" s="374" t="s">
        <v>16</v>
      </c>
      <c r="B311" s="0" t="s">
        <v>5387</v>
      </c>
      <c r="C311" s="0" t="s">
        <v>5388</v>
      </c>
      <c r="D311" s="0" t="s">
        <v>5401</v>
      </c>
      <c r="E311" s="0" t="s">
        <v>5402</v>
      </c>
      <c r="F311" s="0" t="s">
        <v>4537</v>
      </c>
      <c r="G311" s="0" t="s">
        <v>5403</v>
      </c>
    </row>
    <row customHeight="1" ht="11.25">
      <c r="A312" s="374" t="s">
        <v>16</v>
      </c>
      <c r="B312" s="0" t="s">
        <v>5387</v>
      </c>
      <c r="C312" s="0" t="s">
        <v>5388</v>
      </c>
      <c r="D312" s="0" t="s">
        <v>5404</v>
      </c>
      <c r="E312" s="0" t="s">
        <v>5405</v>
      </c>
      <c r="F312" s="0" t="s">
        <v>4537</v>
      </c>
      <c r="G312" s="0" t="s">
        <v>5406</v>
      </c>
    </row>
    <row customHeight="1" ht="11.25">
      <c r="A313" s="374" t="s">
        <v>16</v>
      </c>
      <c r="B313" s="0" t="s">
        <v>5387</v>
      </c>
      <c r="C313" s="0" t="s">
        <v>5388</v>
      </c>
      <c r="D313" s="0" t="s">
        <v>5407</v>
      </c>
      <c r="E313" s="0" t="s">
        <v>5408</v>
      </c>
      <c r="F313" s="0" t="s">
        <v>4537</v>
      </c>
      <c r="G313" s="0" t="s">
        <v>5409</v>
      </c>
    </row>
    <row customHeight="1" ht="11.25">
      <c r="A314" s="374" t="s">
        <v>16</v>
      </c>
      <c r="B314" s="0" t="s">
        <v>5387</v>
      </c>
      <c r="C314" s="0" t="s">
        <v>5388</v>
      </c>
      <c r="D314" s="0" t="s">
        <v>5410</v>
      </c>
      <c r="E314" s="0" t="s">
        <v>5411</v>
      </c>
      <c r="F314" s="0" t="s">
        <v>4537</v>
      </c>
      <c r="G314" s="0" t="s">
        <v>5412</v>
      </c>
    </row>
    <row customHeight="1" ht="11.25">
      <c r="A315" s="374" t="s">
        <v>16</v>
      </c>
      <c r="B315" s="0" t="s">
        <v>5387</v>
      </c>
      <c r="C315" s="0" t="s">
        <v>5388</v>
      </c>
      <c r="D315" s="0" t="s">
        <v>4686</v>
      </c>
      <c r="E315" s="0" t="s">
        <v>5413</v>
      </c>
      <c r="F315" s="0" t="s">
        <v>4537</v>
      </c>
      <c r="G315" s="0" t="s">
        <v>5414</v>
      </c>
    </row>
    <row customHeight="1" ht="11.25">
      <c r="A316" s="374" t="s">
        <v>16</v>
      </c>
      <c r="B316" s="0" t="s">
        <v>5387</v>
      </c>
      <c r="C316" s="0" t="s">
        <v>5388</v>
      </c>
      <c r="D316" s="0" t="s">
        <v>5415</v>
      </c>
      <c r="E316" s="0" t="s">
        <v>5416</v>
      </c>
      <c r="F316" s="0" t="s">
        <v>4537</v>
      </c>
      <c r="G316" s="0" t="s">
        <v>5417</v>
      </c>
    </row>
    <row customHeight="1" ht="11.25">
      <c r="A317" s="374" t="s">
        <v>16</v>
      </c>
      <c r="B317" s="0" t="s">
        <v>5387</v>
      </c>
      <c r="C317" s="0" t="s">
        <v>5388</v>
      </c>
      <c r="D317" s="0" t="s">
        <v>5387</v>
      </c>
      <c r="E317" s="0" t="s">
        <v>5388</v>
      </c>
      <c r="F317" s="0" t="s">
        <v>4534</v>
      </c>
      <c r="G317" s="0" t="s">
        <v>5418</v>
      </c>
    </row>
    <row customHeight="1" ht="11.25">
      <c r="A318" s="374" t="s">
        <v>16</v>
      </c>
      <c r="B318" s="0" t="s">
        <v>5387</v>
      </c>
      <c r="C318" s="0" t="s">
        <v>5388</v>
      </c>
      <c r="D318" s="0" t="s">
        <v>5419</v>
      </c>
      <c r="E318" s="0" t="s">
        <v>5420</v>
      </c>
      <c r="F318" s="0" t="s">
        <v>4537</v>
      </c>
      <c r="G318" s="0" t="s">
        <v>5421</v>
      </c>
    </row>
    <row customHeight="1" ht="11.25">
      <c r="A319" s="374" t="s">
        <v>16</v>
      </c>
      <c r="B319" s="0" t="s">
        <v>5422</v>
      </c>
      <c r="C319" s="0" t="s">
        <v>5423</v>
      </c>
      <c r="D319" s="0" t="s">
        <v>5422</v>
      </c>
      <c r="E319" s="0" t="s">
        <v>5423</v>
      </c>
      <c r="F319" s="0" t="s">
        <v>4531</v>
      </c>
      <c r="G319" s="0" t="s">
        <v>5424</v>
      </c>
    </row>
    <row customHeight="1" ht="11.25">
      <c r="A320" s="374" t="s">
        <v>16</v>
      </c>
      <c r="B320" s="0" t="s">
        <v>5425</v>
      </c>
      <c r="C320" s="0" t="s">
        <v>5426</v>
      </c>
      <c r="D320" s="0" t="s">
        <v>5427</v>
      </c>
      <c r="E320" s="0" t="s">
        <v>5428</v>
      </c>
      <c r="F320" s="0" t="s">
        <v>4537</v>
      </c>
      <c r="G320" s="0" t="s">
        <v>5429</v>
      </c>
    </row>
    <row customHeight="1" ht="11.25">
      <c r="A321" s="374" t="s">
        <v>16</v>
      </c>
      <c r="B321" s="0" t="s">
        <v>5425</v>
      </c>
      <c r="C321" s="0" t="s">
        <v>5426</v>
      </c>
      <c r="D321" s="0" t="s">
        <v>5430</v>
      </c>
      <c r="E321" s="0" t="s">
        <v>5431</v>
      </c>
      <c r="F321" s="0" t="s">
        <v>4537</v>
      </c>
      <c r="G321" s="0" t="s">
        <v>5432</v>
      </c>
    </row>
    <row customHeight="1" ht="11.25">
      <c r="A322" s="374" t="s">
        <v>16</v>
      </c>
      <c r="B322" s="0" t="s">
        <v>5425</v>
      </c>
      <c r="C322" s="0" t="s">
        <v>5426</v>
      </c>
      <c r="D322" s="0" t="s">
        <v>5433</v>
      </c>
      <c r="E322" s="0" t="s">
        <v>5434</v>
      </c>
      <c r="F322" s="0" t="s">
        <v>4537</v>
      </c>
      <c r="G322" s="0" t="s">
        <v>5435</v>
      </c>
    </row>
    <row customHeight="1" ht="11.25">
      <c r="A323" s="374" t="s">
        <v>16</v>
      </c>
      <c r="B323" s="0" t="s">
        <v>5425</v>
      </c>
      <c r="C323" s="0" t="s">
        <v>5426</v>
      </c>
      <c r="D323" s="0" t="s">
        <v>5436</v>
      </c>
      <c r="E323" s="0" t="s">
        <v>5437</v>
      </c>
      <c r="F323" s="0" t="s">
        <v>4537</v>
      </c>
      <c r="G323" s="0" t="s">
        <v>5438</v>
      </c>
    </row>
    <row customHeight="1" ht="11.25">
      <c r="A324" s="374" t="s">
        <v>16</v>
      </c>
      <c r="B324" s="0" t="s">
        <v>5425</v>
      </c>
      <c r="C324" s="0" t="s">
        <v>5426</v>
      </c>
      <c r="D324" s="0" t="s">
        <v>5439</v>
      </c>
      <c r="E324" s="0" t="s">
        <v>5440</v>
      </c>
      <c r="F324" s="0" t="s">
        <v>4537</v>
      </c>
      <c r="G324" s="0" t="s">
        <v>5441</v>
      </c>
    </row>
    <row customHeight="1" ht="11.25">
      <c r="A325" s="374" t="s">
        <v>16</v>
      </c>
      <c r="B325" s="0" t="s">
        <v>5425</v>
      </c>
      <c r="C325" s="0" t="s">
        <v>5426</v>
      </c>
      <c r="D325" s="0" t="s">
        <v>5442</v>
      </c>
      <c r="E325" s="0" t="s">
        <v>5443</v>
      </c>
      <c r="F325" s="0" t="s">
        <v>4537</v>
      </c>
      <c r="G325" s="0" t="s">
        <v>5444</v>
      </c>
    </row>
    <row customHeight="1" ht="11.25">
      <c r="A326" s="374" t="s">
        <v>16</v>
      </c>
      <c r="B326" s="0" t="s">
        <v>5425</v>
      </c>
      <c r="C326" s="0" t="s">
        <v>5426</v>
      </c>
      <c r="D326" s="0" t="s">
        <v>5445</v>
      </c>
      <c r="E326" s="0" t="s">
        <v>5446</v>
      </c>
      <c r="F326" s="0" t="s">
        <v>4537</v>
      </c>
      <c r="G326" s="0" t="s">
        <v>5447</v>
      </c>
    </row>
    <row customHeight="1" ht="11.25">
      <c r="A327" s="374" t="s">
        <v>16</v>
      </c>
      <c r="B327" s="0" t="s">
        <v>5425</v>
      </c>
      <c r="C327" s="0" t="s">
        <v>5426</v>
      </c>
      <c r="D327" s="0" t="s">
        <v>5448</v>
      </c>
      <c r="E327" s="0" t="s">
        <v>5449</v>
      </c>
      <c r="F327" s="0" t="s">
        <v>4537</v>
      </c>
      <c r="G327" s="0" t="s">
        <v>5450</v>
      </c>
    </row>
    <row customHeight="1" ht="11.25">
      <c r="A328" s="374" t="s">
        <v>16</v>
      </c>
      <c r="B328" s="0" t="s">
        <v>5425</v>
      </c>
      <c r="C328" s="0" t="s">
        <v>5426</v>
      </c>
      <c r="D328" s="0" t="s">
        <v>5425</v>
      </c>
      <c r="E328" s="0" t="s">
        <v>5426</v>
      </c>
      <c r="F328" s="0" t="s">
        <v>4534</v>
      </c>
      <c r="G328" s="0" t="s">
        <v>5451</v>
      </c>
    </row>
    <row customHeight="1" ht="11.25">
      <c r="A329" s="374" t="s">
        <v>16</v>
      </c>
      <c r="B329" s="0" t="s">
        <v>5425</v>
      </c>
      <c r="C329" s="0" t="s">
        <v>5426</v>
      </c>
      <c r="D329" s="0" t="s">
        <v>5452</v>
      </c>
      <c r="E329" s="0" t="s">
        <v>5453</v>
      </c>
      <c r="F329" s="0" t="s">
        <v>4537</v>
      </c>
      <c r="G329" s="0" t="s">
        <v>5454</v>
      </c>
    </row>
    <row customHeight="1" ht="11.25">
      <c r="A330" s="374" t="s">
        <v>16</v>
      </c>
      <c r="B330" s="0" t="s">
        <v>5455</v>
      </c>
      <c r="C330" s="0" t="s">
        <v>5456</v>
      </c>
      <c r="D330" s="0" t="s">
        <v>5455</v>
      </c>
      <c r="E330" s="0" t="s">
        <v>5456</v>
      </c>
      <c r="F330" s="0" t="s">
        <v>4531</v>
      </c>
      <c r="G330" s="0" t="s">
        <v>5457</v>
      </c>
    </row>
    <row customHeight="1" ht="11.25">
      <c r="A331" s="374" t="s">
        <v>16</v>
      </c>
      <c r="B331" s="0" t="s">
        <v>5458</v>
      </c>
      <c r="C331" s="0" t="s">
        <v>5459</v>
      </c>
      <c r="D331" s="0" t="s">
        <v>5460</v>
      </c>
      <c r="E331" s="0" t="s">
        <v>5461</v>
      </c>
      <c r="F331" s="0" t="s">
        <v>4537</v>
      </c>
      <c r="G331" s="0" t="s">
        <v>5462</v>
      </c>
    </row>
    <row customHeight="1" ht="11.25">
      <c r="A332" s="374" t="s">
        <v>16</v>
      </c>
      <c r="B332" s="0" t="s">
        <v>5458</v>
      </c>
      <c r="C332" s="0" t="s">
        <v>5459</v>
      </c>
      <c r="D332" s="0" t="s">
        <v>5463</v>
      </c>
      <c r="E332" s="0" t="s">
        <v>5464</v>
      </c>
      <c r="F332" s="0" t="s">
        <v>4537</v>
      </c>
      <c r="G332" s="0" t="s">
        <v>5465</v>
      </c>
    </row>
    <row customHeight="1" ht="11.25">
      <c r="A333" s="374" t="s">
        <v>16</v>
      </c>
      <c r="B333" s="0" t="s">
        <v>5458</v>
      </c>
      <c r="C333" s="0" t="s">
        <v>5459</v>
      </c>
      <c r="D333" s="0" t="s">
        <v>5329</v>
      </c>
      <c r="E333" s="0" t="s">
        <v>5466</v>
      </c>
      <c r="F333" s="0" t="s">
        <v>4537</v>
      </c>
      <c r="G333" s="0" t="s">
        <v>5467</v>
      </c>
    </row>
    <row customHeight="1" ht="11.25">
      <c r="A334" s="374" t="s">
        <v>16</v>
      </c>
      <c r="B334" s="0" t="s">
        <v>5458</v>
      </c>
      <c r="C334" s="0" t="s">
        <v>5459</v>
      </c>
      <c r="D334" s="0" t="s">
        <v>5468</v>
      </c>
      <c r="E334" s="0" t="s">
        <v>5469</v>
      </c>
      <c r="F334" s="0" t="s">
        <v>4537</v>
      </c>
      <c r="G334" s="0" t="s">
        <v>5470</v>
      </c>
    </row>
    <row customHeight="1" ht="11.25">
      <c r="A335" s="374" t="s">
        <v>16</v>
      </c>
      <c r="B335" s="0" t="s">
        <v>5458</v>
      </c>
      <c r="C335" s="0" t="s">
        <v>5459</v>
      </c>
      <c r="D335" s="0" t="s">
        <v>5471</v>
      </c>
      <c r="E335" s="0" t="s">
        <v>5472</v>
      </c>
      <c r="F335" s="0" t="s">
        <v>4537</v>
      </c>
      <c r="G335" s="0" t="s">
        <v>5473</v>
      </c>
    </row>
    <row customHeight="1" ht="11.25">
      <c r="A336" s="374" t="s">
        <v>16</v>
      </c>
      <c r="B336" s="0" t="s">
        <v>5458</v>
      </c>
      <c r="C336" s="0" t="s">
        <v>5459</v>
      </c>
      <c r="D336" s="0" t="s">
        <v>5474</v>
      </c>
      <c r="E336" s="0" t="s">
        <v>5475</v>
      </c>
      <c r="F336" s="0" t="s">
        <v>4537</v>
      </c>
      <c r="G336" s="0" t="s">
        <v>5476</v>
      </c>
    </row>
    <row customHeight="1" ht="11.25">
      <c r="A337" s="374" t="s">
        <v>16</v>
      </c>
      <c r="B337" s="0" t="s">
        <v>5458</v>
      </c>
      <c r="C337" s="0" t="s">
        <v>5459</v>
      </c>
      <c r="D337" s="0" t="s">
        <v>5477</v>
      </c>
      <c r="E337" s="0" t="s">
        <v>5478</v>
      </c>
      <c r="F337" s="0" t="s">
        <v>4537</v>
      </c>
      <c r="G337" s="0" t="s">
        <v>5479</v>
      </c>
    </row>
    <row customHeight="1" ht="11.25">
      <c r="A338" s="374" t="s">
        <v>16</v>
      </c>
      <c r="B338" s="0" t="s">
        <v>5458</v>
      </c>
      <c r="C338" s="0" t="s">
        <v>5459</v>
      </c>
      <c r="D338" s="0" t="s">
        <v>5480</v>
      </c>
      <c r="E338" s="0" t="s">
        <v>5481</v>
      </c>
      <c r="F338" s="0" t="s">
        <v>4537</v>
      </c>
      <c r="G338" s="0" t="s">
        <v>5482</v>
      </c>
    </row>
    <row customHeight="1" ht="11.25">
      <c r="A339" s="374" t="s">
        <v>16</v>
      </c>
      <c r="B339" s="0" t="s">
        <v>5458</v>
      </c>
      <c r="C339" s="0" t="s">
        <v>5459</v>
      </c>
      <c r="D339" s="0" t="s">
        <v>5483</v>
      </c>
      <c r="E339" s="0" t="s">
        <v>5484</v>
      </c>
      <c r="F339" s="0" t="s">
        <v>4537</v>
      </c>
      <c r="G339" s="0" t="s">
        <v>5485</v>
      </c>
    </row>
    <row customHeight="1" ht="11.25">
      <c r="A340" s="374" t="s">
        <v>16</v>
      </c>
      <c r="B340" s="0" t="s">
        <v>5458</v>
      </c>
      <c r="C340" s="0" t="s">
        <v>5459</v>
      </c>
      <c r="D340" s="0" t="s">
        <v>5486</v>
      </c>
      <c r="E340" s="0" t="s">
        <v>5487</v>
      </c>
      <c r="F340" s="0" t="s">
        <v>4537</v>
      </c>
      <c r="G340" s="0" t="s">
        <v>5488</v>
      </c>
    </row>
    <row customHeight="1" ht="11.25">
      <c r="A341" s="374" t="s">
        <v>16</v>
      </c>
      <c r="B341" s="0" t="s">
        <v>5458</v>
      </c>
      <c r="C341" s="0" t="s">
        <v>5459</v>
      </c>
      <c r="D341" s="0" t="s">
        <v>5489</v>
      </c>
      <c r="E341" s="0" t="s">
        <v>5490</v>
      </c>
      <c r="F341" s="0" t="s">
        <v>4537</v>
      </c>
      <c r="G341" s="0" t="s">
        <v>5491</v>
      </c>
    </row>
    <row customHeight="1" ht="11.25">
      <c r="A342" s="374" t="s">
        <v>16</v>
      </c>
      <c r="B342" s="0" t="s">
        <v>5458</v>
      </c>
      <c r="C342" s="0" t="s">
        <v>5459</v>
      </c>
      <c r="D342" s="0" t="s">
        <v>5458</v>
      </c>
      <c r="E342" s="0" t="s">
        <v>5459</v>
      </c>
      <c r="F342" s="0" t="s">
        <v>4534</v>
      </c>
      <c r="G342" s="0" t="s">
        <v>5492</v>
      </c>
    </row>
    <row customHeight="1" ht="11.25">
      <c r="A343" s="374" t="s">
        <v>16</v>
      </c>
      <c r="B343" s="0" t="s">
        <v>5458</v>
      </c>
      <c r="C343" s="0" t="s">
        <v>5459</v>
      </c>
      <c r="D343" s="0" t="s">
        <v>5493</v>
      </c>
      <c r="E343" s="0" t="s">
        <v>5494</v>
      </c>
      <c r="F343" s="0" t="s">
        <v>4537</v>
      </c>
      <c r="G343" s="0" t="s">
        <v>5495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58CEBD-DBC7-3FD3-4F84-0.3A34F716}" mc:Ignorable="x14ac xr xr2 xr3">
  <sheetPr>
    <tabColor rgb="FFFFCC99"/>
  </sheetPr>
  <dimension ref="A1:I13"/>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5496</v>
      </c>
      <c r="B1" s="836" t="s">
        <v>5497</v>
      </c>
      <c r="C1" s="1160" t="s">
        <v>5498</v>
      </c>
      <c r="D1" s="836" t="s">
        <v>5499</v>
      </c>
      <c r="E1" s="836" t="s">
        <v>5500</v>
      </c>
      <c r="F1" s="1160" t="s">
        <v>5501</v>
      </c>
      <c r="G1" s="1160" t="s">
        <v>5502</v>
      </c>
      <c r="H1" s="1160" t="s">
        <v>5503</v>
      </c>
      <c r="I1" s="1160" t="s">
        <v>5504</v>
      </c>
    </row>
    <row customHeight="1" ht="11.25">
      <c r="A2" s="1692" t="s">
        <v>108</v>
      </c>
      <c r="B2" s="1692" t="s">
        <v>5505</v>
      </c>
      <c r="C2" s="1692" t="s">
        <v>22</v>
      </c>
      <c r="D2" s="1692" t="s">
        <v>5506</v>
      </c>
      <c r="E2" s="1692" t="s">
        <v>5507</v>
      </c>
      <c r="F2" s="1692" t="s">
        <v>22</v>
      </c>
      <c r="G2" s="1692" t="s">
        <v>22</v>
      </c>
      <c r="H2" s="1692" t="s">
        <v>22</v>
      </c>
      <c r="I2" s="1692" t="s">
        <v>22</v>
      </c>
    </row>
    <row customHeight="1" ht="11.25">
      <c r="A3" s="1692" t="s">
        <v>109</v>
      </c>
      <c r="B3" s="1692" t="s">
        <v>5508</v>
      </c>
      <c r="C3" s="1692" t="s">
        <v>22</v>
      </c>
      <c r="D3" s="1692" t="s">
        <v>5509</v>
      </c>
      <c r="E3" s="1692" t="s">
        <v>5507</v>
      </c>
      <c r="F3" s="1692" t="s">
        <v>22</v>
      </c>
      <c r="G3" s="1692" t="s">
        <v>22</v>
      </c>
      <c r="H3" s="1692" t="s">
        <v>22</v>
      </c>
      <c r="I3" s="1692" t="s">
        <v>22</v>
      </c>
    </row>
    <row customHeight="1" ht="11.25">
      <c r="A4" s="1692" t="s">
        <v>89</v>
      </c>
      <c r="B4" s="1692" t="s">
        <v>5510</v>
      </c>
      <c r="C4" s="1692" t="s">
        <v>22</v>
      </c>
      <c r="D4" s="1692" t="s">
        <v>5509</v>
      </c>
      <c r="E4" s="1692" t="s">
        <v>5511</v>
      </c>
      <c r="F4" s="1692" t="s">
        <v>22</v>
      </c>
      <c r="G4" s="1692" t="s">
        <v>22</v>
      </c>
      <c r="H4" s="1692" t="s">
        <v>22</v>
      </c>
      <c r="I4" s="1692" t="s">
        <v>22</v>
      </c>
    </row>
    <row customHeight="1" ht="11.25">
      <c r="A5" s="1692" t="s">
        <v>90</v>
      </c>
      <c r="B5" s="1692" t="s">
        <v>5512</v>
      </c>
      <c r="C5" s="1692" t="s">
        <v>22</v>
      </c>
      <c r="D5" s="1692" t="s">
        <v>5509</v>
      </c>
      <c r="E5" s="1692" t="s">
        <v>5513</v>
      </c>
      <c r="F5" s="1692" t="s">
        <v>22</v>
      </c>
      <c r="G5" s="1692" t="s">
        <v>22</v>
      </c>
      <c r="H5" s="1692" t="s">
        <v>22</v>
      </c>
      <c r="I5" s="1692" t="s">
        <v>22</v>
      </c>
    </row>
    <row customHeight="1" ht="11.25">
      <c r="A6" s="1692" t="s">
        <v>110</v>
      </c>
      <c r="B6" s="1692" t="s">
        <v>5514</v>
      </c>
      <c r="C6" s="1692" t="s">
        <v>22</v>
      </c>
      <c r="D6" s="1692" t="s">
        <v>5509</v>
      </c>
      <c r="E6" s="1692" t="s">
        <v>5513</v>
      </c>
      <c r="F6" s="1692" t="s">
        <v>22</v>
      </c>
      <c r="G6" s="1692" t="s">
        <v>22</v>
      </c>
      <c r="H6" s="1692" t="s">
        <v>22</v>
      </c>
      <c r="I6" s="1692" t="s">
        <v>22</v>
      </c>
    </row>
    <row customHeight="1" ht="11.25">
      <c r="A7" s="1692" t="s">
        <v>91</v>
      </c>
      <c r="B7" s="1692" t="s">
        <v>5515</v>
      </c>
      <c r="C7" s="1692" t="s">
        <v>22</v>
      </c>
      <c r="D7" s="1692" t="s">
        <v>5516</v>
      </c>
      <c r="E7" s="1692" t="s">
        <v>5517</v>
      </c>
      <c r="F7" s="1692" t="s">
        <v>22</v>
      </c>
      <c r="G7" s="1692" t="s">
        <v>22</v>
      </c>
      <c r="H7" s="1692" t="s">
        <v>22</v>
      </c>
      <c r="I7" s="1692" t="s">
        <v>22</v>
      </c>
    </row>
    <row customHeight="1" ht="11.25">
      <c r="A8" s="1692" t="s">
        <v>92</v>
      </c>
      <c r="B8" s="1692" t="s">
        <v>5518</v>
      </c>
      <c r="C8" s="1692" t="s">
        <v>22</v>
      </c>
      <c r="D8" s="1692" t="s">
        <v>5516</v>
      </c>
      <c r="E8" s="1692" t="s">
        <v>5519</v>
      </c>
      <c r="F8" s="1692" t="s">
        <v>22</v>
      </c>
      <c r="G8" s="1692" t="s">
        <v>22</v>
      </c>
      <c r="H8" s="1692" t="s">
        <v>22</v>
      </c>
      <c r="I8" s="1692" t="s">
        <v>22</v>
      </c>
    </row>
    <row customHeight="1" ht="11.25">
      <c r="A9" s="1692" t="s">
        <v>111</v>
      </c>
      <c r="B9" s="1692" t="s">
        <v>5520</v>
      </c>
      <c r="C9" s="1692" t="s">
        <v>22</v>
      </c>
      <c r="D9" s="1692" t="s">
        <v>5521</v>
      </c>
      <c r="E9" s="1692" t="s">
        <v>5519</v>
      </c>
      <c r="F9" s="1692" t="s">
        <v>22</v>
      </c>
      <c r="G9" s="1692" t="s">
        <v>22</v>
      </c>
      <c r="H9" s="1692" t="s">
        <v>22</v>
      </c>
      <c r="I9" s="1692" t="s">
        <v>22</v>
      </c>
    </row>
    <row customHeight="1" ht="11.25">
      <c r="A10" s="1692" t="s">
        <v>148</v>
      </c>
      <c r="B10" s="1692" t="s">
        <v>5522</v>
      </c>
      <c r="C10" s="1692" t="s">
        <v>22</v>
      </c>
      <c r="D10" s="1692" t="s">
        <v>5523</v>
      </c>
      <c r="E10" s="1692" t="s">
        <v>5507</v>
      </c>
      <c r="F10" s="1692" t="s">
        <v>22</v>
      </c>
      <c r="G10" s="1692" t="s">
        <v>22</v>
      </c>
      <c r="H10" s="1692" t="s">
        <v>22</v>
      </c>
      <c r="I10" s="1692" t="s">
        <v>22</v>
      </c>
    </row>
    <row customHeight="1" ht="11.25">
      <c r="A11" s="1692" t="s">
        <v>149</v>
      </c>
      <c r="B11" s="1692" t="s">
        <v>5524</v>
      </c>
      <c r="C11" s="1692" t="s">
        <v>22</v>
      </c>
      <c r="D11" s="1692" t="s">
        <v>5525</v>
      </c>
      <c r="E11" s="1692" t="s">
        <v>5526</v>
      </c>
      <c r="F11" s="1692" t="s">
        <v>22</v>
      </c>
      <c r="G11" s="1692" t="s">
        <v>22</v>
      </c>
      <c r="H11" s="1692" t="s">
        <v>22</v>
      </c>
      <c r="I11" s="1692" t="s">
        <v>22</v>
      </c>
    </row>
    <row customHeight="1" ht="11.25">
      <c r="A12" s="1692" t="s">
        <v>150</v>
      </c>
      <c r="B12" s="1692" t="s">
        <v>5527</v>
      </c>
      <c r="C12" s="1692" t="s">
        <v>22</v>
      </c>
      <c r="D12" s="1692" t="s">
        <v>5528</v>
      </c>
      <c r="E12" s="1692" t="s">
        <v>5507</v>
      </c>
      <c r="F12" s="1692" t="s">
        <v>22</v>
      </c>
      <c r="G12" s="1692" t="s">
        <v>22</v>
      </c>
      <c r="H12" s="1692" t="s">
        <v>22</v>
      </c>
      <c r="I12" s="1692" t="s">
        <v>22</v>
      </c>
    </row>
    <row customHeight="1" ht="11.25">
      <c r="A13" s="1692" t="s">
        <v>151</v>
      </c>
      <c r="B13" s="1692" t="s">
        <v>5529</v>
      </c>
      <c r="C13" s="1692" t="s">
        <v>22</v>
      </c>
      <c r="D13" s="1692" t="s">
        <v>5528</v>
      </c>
      <c r="E13" s="1692" t="s">
        <v>5507</v>
      </c>
      <c r="F13" s="1692" t="s">
        <v>22</v>
      </c>
      <c r="G13" s="1692" t="s">
        <v>22</v>
      </c>
      <c r="H13" s="1692" t="s">
        <v>22</v>
      </c>
      <c r="I13"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CC3564-D44D-88C8-D0EE-0.4F5E65FA}"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F24E44-D33C-F433-DA72-0.E49E2EEE}"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customWidth="1"/>
    <col min="27" max="27" style="1636" width="1.7109375" hidden="1" customWidth="1"/>
    <col min="28" max="29" style="1636" width="19.8515625" hidden="1" customWidth="1"/>
    <col min="30" max="30" style="1636" width="1.7109375" hidden="1" customWidth="1"/>
    <col min="31" max="32" style="1636" width="103.7109375" hidden="1" customWidth="1"/>
    <col min="33" max="33" style="1636" width="103.7109375" customWidth="1"/>
    <col min="34"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350</v>
      </c>
      <c r="I1" s="2218"/>
      <c r="J1" s="2218"/>
      <c r="K1" s="2218"/>
      <c r="L1" s="2218"/>
      <c r="M1" s="2218"/>
      <c r="N1" s="2218"/>
      <c r="O1" s="2218"/>
      <c r="P1" s="2218"/>
      <c r="Q1" s="2218"/>
      <c r="R1" s="2218"/>
      <c r="T1" s="2218" t="s">
        <v>351</v>
      </c>
      <c r="U1" s="2218"/>
      <c r="V1" s="2218"/>
      <c r="X1" s="2218" t="s">
        <v>352</v>
      </c>
      <c r="Y1" s="2218"/>
      <c r="Z1" s="2218"/>
      <c r="AB1" s="2218" t="s">
        <v>353</v>
      </c>
      <c r="AC1" s="2218"/>
      <c r="AT1" s="448" t="s">
        <v>14</v>
      </c>
    </row>
    <row customHeight="1" ht="14.25" hidden="1">
      <c r="AT2" s="448">
        <v>0</v>
      </c>
    </row>
    <row s="1614" customFormat="1" customHeight="1" ht="5.25">
      <c r="C3" s="702"/>
      <c r="D3" s="703"/>
      <c r="E3" s="703"/>
      <c r="F3" s="703"/>
      <c r="G3" s="703"/>
      <c r="H3" s="703" t="s">
        <v>354</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холодное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Троицкая ГРЭС филиал ПАО "ОГК-2"</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298</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299</v>
      </c>
      <c r="AF7" s="2224" t="s">
        <v>299</v>
      </c>
      <c r="AG7" s="2224" t="s">
        <v>299</v>
      </c>
      <c r="AH7" s="2224" t="s">
        <v>299</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холодного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355</v>
      </c>
      <c r="I8" s="2227" t="s">
        <v>356</v>
      </c>
      <c r="J8" s="2224" t="s">
        <v>357</v>
      </c>
      <c r="K8" s="2224"/>
      <c r="L8" s="2224"/>
      <c r="M8" s="2219"/>
      <c r="N8" s="2224" t="s">
        <v>358</v>
      </c>
      <c r="O8" s="2224"/>
      <c r="P8" s="2224" t="s">
        <v>359</v>
      </c>
      <c r="Q8" s="2224"/>
      <c r="R8" s="2231" t="s">
        <v>360</v>
      </c>
      <c r="S8" s="825"/>
      <c r="T8" s="2229" t="s">
        <v>361</v>
      </c>
      <c r="U8" s="2229" t="s">
        <v>362</v>
      </c>
      <c r="V8" s="2229" t="s">
        <v>363</v>
      </c>
      <c r="W8" s="827"/>
      <c r="X8" s="2229" t="s">
        <v>364</v>
      </c>
      <c r="Y8" s="2229" t="s">
        <v>365</v>
      </c>
      <c r="Z8" s="2229" t="s">
        <v>366</v>
      </c>
      <c r="AA8" s="827"/>
      <c r="AB8" s="2229" t="s">
        <v>367</v>
      </c>
      <c r="AC8" s="2229" t="s">
        <v>360</v>
      </c>
      <c r="AD8" s="827"/>
      <c r="AE8" s="2224"/>
      <c r="AF8" s="2224"/>
      <c r="AG8" s="2224"/>
      <c r="AH8" s="2224"/>
      <c r="AT8" s="448">
        <v>26</v>
      </c>
    </row>
    <row customHeight="1" ht="46.199999999999996">
      <c r="C9" s="451"/>
      <c r="D9" s="2128"/>
      <c r="E9" s="2224"/>
      <c r="F9" s="2224"/>
      <c r="G9" s="830"/>
      <c r="H9" s="2226"/>
      <c r="I9" s="2228"/>
      <c r="J9" s="426" t="s">
        <v>368</v>
      </c>
      <c r="K9" s="426" t="s">
        <v>369</v>
      </c>
      <c r="L9" s="426" t="s">
        <v>370</v>
      </c>
      <c r="M9" s="432" t="s">
        <v>371</v>
      </c>
      <c r="N9" s="426" t="s">
        <v>372</v>
      </c>
      <c r="O9" s="426" t="s">
        <v>371</v>
      </c>
      <c r="P9" s="426" t="s">
        <v>373</v>
      </c>
      <c r="Q9" s="426" t="s">
        <v>371</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374</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108</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375</v>
      </c>
      <c r="AF12" s="2222" t="s">
        <v>376</v>
      </c>
      <c r="AG12" s="2222" t="s">
        <v>377</v>
      </c>
      <c r="AH12" s="2222" t="s">
        <v>378</v>
      </c>
      <c r="AI12" s="448"/>
      <c r="AM12" s="512"/>
      <c r="AP12" s="501" t="s">
        <v>379</v>
      </c>
      <c r="AQ12" s="501" t="s">
        <v>379</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2C8391-6044-E2F3-2F3B-0.67FB510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130</v>
      </c>
      <c r="B1" s="184" t="s">
        <v>5530</v>
      </c>
    </row>
    <row customHeight="1" ht="11.25">
      <c r="A2" s="184" t="s">
        <v>97</v>
      </c>
      <c r="B2" s="184" t="s">
        <v>5531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5FE981-71BD-A5A1-3E0F-0.76FD479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5532</v>
      </c>
      <c r="B1" s="836" t="s">
        <v>5533</v>
      </c>
    </row>
    <row customHeight="1" ht="11.25">
      <c r="A2" s="836">
        <v>4213775</v>
      </c>
      <c r="B2" s="836" t="s">
        <v>1218</v>
      </c>
    </row>
    <row customHeight="1" ht="11.25">
      <c r="A3" s="836">
        <v>4213784</v>
      </c>
      <c r="B3" s="836" t="s">
        <v>1252</v>
      </c>
    </row>
    <row customHeight="1" ht="11.25">
      <c r="A4" s="836">
        <v>4213781</v>
      </c>
      <c r="B4" s="836" t="s">
        <v>1245</v>
      </c>
    </row>
    <row customHeight="1" ht="11.25">
      <c r="A5" s="836">
        <v>4213776</v>
      </c>
      <c r="B5" s="836" t="s">
        <v>166</v>
      </c>
    </row>
    <row customHeight="1" ht="11.25">
      <c r="A6" s="836">
        <v>4213777</v>
      </c>
      <c r="B6" s="836" t="s">
        <v>172</v>
      </c>
    </row>
    <row customHeight="1" ht="11.25">
      <c r="A7" s="836">
        <v>4213778</v>
      </c>
      <c r="B7" s="836" t="s">
        <v>178</v>
      </c>
    </row>
    <row customHeight="1" ht="11.25">
      <c r="A8" s="836">
        <v>4213780</v>
      </c>
      <c r="B8" s="836" t="s">
        <v>184</v>
      </c>
    </row>
    <row customHeight="1" ht="11.25">
      <c r="A9" s="836">
        <v>4213779</v>
      </c>
      <c r="B9" s="836" t="s">
        <v>1386</v>
      </c>
    </row>
    <row customHeight="1" ht="11.25">
      <c r="A10" s="836">
        <v>4213783</v>
      </c>
      <c r="B10" s="836" t="s">
        <v>1401</v>
      </c>
    </row>
    <row customHeight="1" ht="11.25">
      <c r="A11" s="836">
        <v>4213782</v>
      </c>
      <c r="B11" s="836"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22C06A-89A1-0766-91F9-0.88C426B7}"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5532</v>
      </c>
      <c r="B1" s="836" t="s">
        <v>5534</v>
      </c>
    </row>
    <row customHeight="1" ht="11.25">
      <c r="A2" s="836" t="s">
        <v>117</v>
      </c>
      <c r="B2" s="836" t="s">
        <v>1500</v>
      </c>
    </row>
    <row customHeight="1" ht="11.25">
      <c r="A3" s="836" t="s">
        <v>5535</v>
      </c>
      <c r="B3" s="836" t="s">
        <v>1510</v>
      </c>
    </row>
    <row customHeight="1" ht="11.25">
      <c r="A4" s="836" t="s">
        <v>5536</v>
      </c>
      <c r="B4" s="836" t="s">
        <v>1519</v>
      </c>
    </row>
    <row customHeight="1" ht="11.25">
      <c r="A5" s="836" t="s">
        <v>5537</v>
      </c>
      <c r="B5" s="836" t="s">
        <v>1528</v>
      </c>
    </row>
    <row customHeight="1" ht="11.25">
      <c r="A6" s="836" t="s">
        <v>5538</v>
      </c>
      <c r="B6" s="836" t="s">
        <v>1534</v>
      </c>
    </row>
    <row customHeight="1" ht="11.25">
      <c r="A7" s="836" t="s">
        <v>5539</v>
      </c>
      <c r="B7" s="836" t="s">
        <v>1542</v>
      </c>
    </row>
    <row customHeight="1" ht="11.25">
      <c r="A8" s="836" t="s">
        <v>5540</v>
      </c>
      <c r="B8" s="836" t="s">
        <v>1549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750296-49E9-F247-CC22-0.EE9477B1}" mc:Ignorable="x14ac xr xr2 xr3">
  <sheetPr>
    <tabColor rgb="FFFFCC99"/>
  </sheetPr>
  <dimension ref="A1:G343"/>
  <sheetViews>
    <sheetView topLeftCell="A1" showGridLines="0" workbookViewId="0">
      <selection activeCell="A1" sqref="A1"/>
    </sheetView>
  </sheetViews>
  <sheetFormatPr customHeight="1" defaultRowHeight="11.25"/>
  <sheetData>
    <row customHeight="1" ht="11.25">
      <c r="A1" s="374" t="s">
        <v>4522</v>
      </c>
      <c r="B1" s="374" t="s">
        <v>4523</v>
      </c>
      <c r="C1" s="374" t="s">
        <v>4524</v>
      </c>
      <c r="D1" s="374" t="s">
        <v>4525</v>
      </c>
      <c r="E1" s="0" t="s">
        <v>4526</v>
      </c>
      <c r="F1" s="0" t="s">
        <v>4527</v>
      </c>
      <c r="G1" s="0" t="s">
        <v>4528</v>
      </c>
    </row>
    <row customHeight="1" ht="11.25">
      <c r="A2" s="0" t="s">
        <v>16</v>
      </c>
      <c r="B2" s="0" t="s">
        <v>4529</v>
      </c>
      <c r="C2" s="0" t="s">
        <v>4530</v>
      </c>
      <c r="D2" s="0" t="s">
        <v>4529</v>
      </c>
      <c r="E2" s="0" t="s">
        <v>4530</v>
      </c>
      <c r="F2" s="0" t="s">
        <v>4531</v>
      </c>
      <c r="G2" s="0" t="s">
        <v>108</v>
      </c>
    </row>
    <row customHeight="1" ht="11.25">
      <c r="A3" s="0" t="s">
        <v>16</v>
      </c>
      <c r="B3" s="0" t="s">
        <v>4532</v>
      </c>
      <c r="C3" s="0" t="s">
        <v>4533</v>
      </c>
      <c r="D3" s="0" t="s">
        <v>4532</v>
      </c>
      <c r="E3" s="0" t="s">
        <v>4533</v>
      </c>
      <c r="F3" s="0" t="s">
        <v>4534</v>
      </c>
      <c r="G3" s="0" t="s">
        <v>109</v>
      </c>
    </row>
    <row customHeight="1" ht="11.25">
      <c r="A4" s="0" t="s">
        <v>16</v>
      </c>
      <c r="B4" s="0" t="s">
        <v>4532</v>
      </c>
      <c r="C4" s="0" t="s">
        <v>4533</v>
      </c>
      <c r="D4" s="0" t="s">
        <v>4535</v>
      </c>
      <c r="E4" s="0" t="s">
        <v>4536</v>
      </c>
      <c r="F4" s="0" t="s">
        <v>4537</v>
      </c>
      <c r="G4" s="0" t="s">
        <v>89</v>
      </c>
    </row>
    <row customHeight="1" ht="11.25">
      <c r="A5" s="0" t="s">
        <v>16</v>
      </c>
      <c r="B5" s="0" t="s">
        <v>4532</v>
      </c>
      <c r="C5" s="0" t="s">
        <v>4533</v>
      </c>
      <c r="D5" s="0" t="s">
        <v>4538</v>
      </c>
      <c r="E5" s="0" t="s">
        <v>4539</v>
      </c>
      <c r="F5" s="0" t="s">
        <v>4537</v>
      </c>
      <c r="G5" s="0" t="s">
        <v>90</v>
      </c>
    </row>
    <row customHeight="1" ht="11.25">
      <c r="A6" s="0" t="s">
        <v>16</v>
      </c>
      <c r="B6" s="0" t="s">
        <v>4532</v>
      </c>
      <c r="C6" s="0" t="s">
        <v>4533</v>
      </c>
      <c r="D6" s="0" t="s">
        <v>4540</v>
      </c>
      <c r="E6" s="0" t="s">
        <v>4541</v>
      </c>
      <c r="F6" s="0" t="s">
        <v>4537</v>
      </c>
      <c r="G6" s="0" t="s">
        <v>110</v>
      </c>
    </row>
    <row customHeight="1" ht="11.25">
      <c r="A7" s="0" t="s">
        <v>16</v>
      </c>
      <c r="B7" s="0" t="s">
        <v>4532</v>
      </c>
      <c r="C7" s="0" t="s">
        <v>4533</v>
      </c>
      <c r="D7" s="0" t="s">
        <v>4542</v>
      </c>
      <c r="E7" s="0" t="s">
        <v>4543</v>
      </c>
      <c r="F7" s="0" t="s">
        <v>4537</v>
      </c>
      <c r="G7" s="0" t="s">
        <v>91</v>
      </c>
    </row>
    <row customHeight="1" ht="11.25">
      <c r="A8" s="0" t="s">
        <v>16</v>
      </c>
      <c r="B8" s="0" t="s">
        <v>4532</v>
      </c>
      <c r="C8" s="0" t="s">
        <v>4533</v>
      </c>
      <c r="D8" s="0" t="s">
        <v>4544</v>
      </c>
      <c r="E8" s="0" t="s">
        <v>4545</v>
      </c>
      <c r="F8" s="0" t="s">
        <v>4537</v>
      </c>
      <c r="G8" s="0" t="s">
        <v>92</v>
      </c>
    </row>
    <row customHeight="1" ht="11.25">
      <c r="A9" s="0" t="s">
        <v>16</v>
      </c>
      <c r="B9" s="0" t="s">
        <v>4532</v>
      </c>
      <c r="C9" s="0" t="s">
        <v>4533</v>
      </c>
      <c r="D9" s="0" t="s">
        <v>4546</v>
      </c>
      <c r="E9" s="0" t="s">
        <v>4547</v>
      </c>
      <c r="F9" s="0" t="s">
        <v>4537</v>
      </c>
      <c r="G9" s="0" t="s">
        <v>111</v>
      </c>
    </row>
    <row customHeight="1" ht="11.25">
      <c r="A10" s="0" t="s">
        <v>16</v>
      </c>
      <c r="B10" s="0" t="s">
        <v>4532</v>
      </c>
      <c r="C10" s="0" t="s">
        <v>4533</v>
      </c>
      <c r="D10" s="0" t="s">
        <v>4548</v>
      </c>
      <c r="E10" s="0" t="s">
        <v>4549</v>
      </c>
      <c r="F10" s="0" t="s">
        <v>4537</v>
      </c>
      <c r="G10" s="0" t="s">
        <v>148</v>
      </c>
    </row>
    <row customHeight="1" ht="11.25">
      <c r="A11" s="0" t="s">
        <v>16</v>
      </c>
      <c r="B11" s="0" t="s">
        <v>4532</v>
      </c>
      <c r="C11" s="0" t="s">
        <v>4533</v>
      </c>
      <c r="D11" s="0" t="s">
        <v>4550</v>
      </c>
      <c r="E11" s="0" t="s">
        <v>4551</v>
      </c>
      <c r="F11" s="0" t="s">
        <v>4537</v>
      </c>
      <c r="G11" s="0" t="s">
        <v>149</v>
      </c>
    </row>
    <row customHeight="1" ht="11.25">
      <c r="A12" s="0" t="s">
        <v>16</v>
      </c>
      <c r="B12" s="0" t="s">
        <v>4532</v>
      </c>
      <c r="C12" s="0" t="s">
        <v>4533</v>
      </c>
      <c r="D12" s="0" t="s">
        <v>4552</v>
      </c>
      <c r="E12" s="0" t="s">
        <v>4553</v>
      </c>
      <c r="F12" s="0" t="s">
        <v>4537</v>
      </c>
      <c r="G12" s="0" t="s">
        <v>150</v>
      </c>
    </row>
    <row customHeight="1" ht="11.25">
      <c r="A13" s="0" t="s">
        <v>16</v>
      </c>
      <c r="B13" s="0" t="s">
        <v>4532</v>
      </c>
      <c r="C13" s="0" t="s">
        <v>4533</v>
      </c>
      <c r="D13" s="0" t="s">
        <v>4554</v>
      </c>
      <c r="E13" s="0" t="s">
        <v>4555</v>
      </c>
      <c r="F13" s="0" t="s">
        <v>4537</v>
      </c>
      <c r="G13" s="0" t="s">
        <v>151</v>
      </c>
    </row>
    <row customHeight="1" ht="11.25">
      <c r="A14" s="0" t="s">
        <v>16</v>
      </c>
      <c r="B14" s="0" t="s">
        <v>4556</v>
      </c>
      <c r="C14" s="0" t="s">
        <v>4557</v>
      </c>
      <c r="D14" s="0" t="s">
        <v>4556</v>
      </c>
      <c r="E14" s="0" t="s">
        <v>4557</v>
      </c>
      <c r="F14" s="0" t="s">
        <v>4531</v>
      </c>
      <c r="G14" s="0" t="s">
        <v>152</v>
      </c>
    </row>
    <row customHeight="1" ht="11.25">
      <c r="A15" s="0" t="s">
        <v>16</v>
      </c>
      <c r="B15" s="0" t="s">
        <v>4558</v>
      </c>
      <c r="C15" s="0" t="s">
        <v>4559</v>
      </c>
      <c r="D15" s="0" t="s">
        <v>4560</v>
      </c>
      <c r="E15" s="0" t="s">
        <v>4561</v>
      </c>
      <c r="F15" s="0" t="s">
        <v>4537</v>
      </c>
      <c r="G15" s="0" t="s">
        <v>153</v>
      </c>
    </row>
    <row customHeight="1" ht="11.25">
      <c r="A16" s="0" t="s">
        <v>16</v>
      </c>
      <c r="B16" s="0" t="s">
        <v>4558</v>
      </c>
      <c r="C16" s="0" t="s">
        <v>4559</v>
      </c>
      <c r="D16" s="0" t="s">
        <v>4558</v>
      </c>
      <c r="E16" s="0" t="s">
        <v>4559</v>
      </c>
      <c r="F16" s="0" t="s">
        <v>4534</v>
      </c>
      <c r="G16" s="0" t="s">
        <v>1461</v>
      </c>
    </row>
    <row customHeight="1" ht="11.25">
      <c r="A17" s="0" t="s">
        <v>16</v>
      </c>
      <c r="B17" s="0" t="s">
        <v>4558</v>
      </c>
      <c r="C17" s="0" t="s">
        <v>4559</v>
      </c>
      <c r="D17" s="0" t="s">
        <v>4562</v>
      </c>
      <c r="E17" s="0" t="s">
        <v>4563</v>
      </c>
      <c r="F17" s="0" t="s">
        <v>4537</v>
      </c>
      <c r="G17" s="0" t="s">
        <v>1467</v>
      </c>
    </row>
    <row customHeight="1" ht="11.25">
      <c r="A18" s="0" t="s">
        <v>16</v>
      </c>
      <c r="B18" s="0" t="s">
        <v>4558</v>
      </c>
      <c r="C18" s="0" t="s">
        <v>4559</v>
      </c>
      <c r="D18" s="0" t="s">
        <v>4564</v>
      </c>
      <c r="E18" s="0" t="s">
        <v>4565</v>
      </c>
      <c r="F18" s="0" t="s">
        <v>4537</v>
      </c>
      <c r="G18" s="0" t="s">
        <v>1479</v>
      </c>
    </row>
    <row customHeight="1" ht="11.25">
      <c r="A19" s="0" t="s">
        <v>16</v>
      </c>
      <c r="B19" s="0" t="s">
        <v>4558</v>
      </c>
      <c r="C19" s="0" t="s">
        <v>4559</v>
      </c>
      <c r="D19" s="0" t="s">
        <v>4566</v>
      </c>
      <c r="E19" s="0" t="s">
        <v>4567</v>
      </c>
      <c r="F19" s="0" t="s">
        <v>4537</v>
      </c>
      <c r="G19" s="0" t="s">
        <v>1493</v>
      </c>
    </row>
    <row customHeight="1" ht="11.25">
      <c r="A20" s="0" t="s">
        <v>16</v>
      </c>
      <c r="B20" s="0" t="s">
        <v>4558</v>
      </c>
      <c r="C20" s="0" t="s">
        <v>4559</v>
      </c>
      <c r="D20" s="0" t="s">
        <v>4568</v>
      </c>
      <c r="E20" s="0" t="s">
        <v>4569</v>
      </c>
      <c r="F20" s="0" t="s">
        <v>4537</v>
      </c>
      <c r="G20" s="0" t="s">
        <v>1505</v>
      </c>
    </row>
    <row customHeight="1" ht="11.25">
      <c r="A21" s="0" t="s">
        <v>16</v>
      </c>
      <c r="B21" s="0" t="s">
        <v>4558</v>
      </c>
      <c r="C21" s="0" t="s">
        <v>4559</v>
      </c>
      <c r="D21" s="0" t="s">
        <v>4570</v>
      </c>
      <c r="E21" s="0" t="s">
        <v>4571</v>
      </c>
      <c r="F21" s="0" t="s">
        <v>4537</v>
      </c>
      <c r="G21" s="0" t="s">
        <v>1514</v>
      </c>
    </row>
    <row customHeight="1" ht="11.25">
      <c r="A22" s="0" t="s">
        <v>16</v>
      </c>
      <c r="B22" s="0" t="s">
        <v>4558</v>
      </c>
      <c r="C22" s="0" t="s">
        <v>4559</v>
      </c>
      <c r="D22" s="0" t="s">
        <v>4572</v>
      </c>
      <c r="E22" s="0" t="s">
        <v>4573</v>
      </c>
      <c r="F22" s="0" t="s">
        <v>4537</v>
      </c>
      <c r="G22" s="0" t="s">
        <v>1530</v>
      </c>
    </row>
    <row customHeight="1" ht="11.25">
      <c r="A23" s="0" t="s">
        <v>16</v>
      </c>
      <c r="B23" s="0" t="s">
        <v>4558</v>
      </c>
      <c r="C23" s="0" t="s">
        <v>4559</v>
      </c>
      <c r="D23" s="0" t="s">
        <v>4574</v>
      </c>
      <c r="E23" s="0" t="s">
        <v>4575</v>
      </c>
      <c r="F23" s="0" t="s">
        <v>4537</v>
      </c>
      <c r="G23" s="0" t="s">
        <v>1537</v>
      </c>
    </row>
    <row customHeight="1" ht="11.25">
      <c r="A24" s="0" t="s">
        <v>16</v>
      </c>
      <c r="B24" s="0" t="s">
        <v>4558</v>
      </c>
      <c r="C24" s="0" t="s">
        <v>4559</v>
      </c>
      <c r="D24" s="0" t="s">
        <v>4576</v>
      </c>
      <c r="E24" s="0" t="s">
        <v>4577</v>
      </c>
      <c r="F24" s="0" t="s">
        <v>4537</v>
      </c>
      <c r="G24" s="0" t="s">
        <v>1545</v>
      </c>
    </row>
    <row customHeight="1" ht="11.25">
      <c r="A25" s="0" t="s">
        <v>16</v>
      </c>
      <c r="B25" s="0" t="s">
        <v>4558</v>
      </c>
      <c r="C25" s="0" t="s">
        <v>4559</v>
      </c>
      <c r="D25" s="0" t="s">
        <v>4578</v>
      </c>
      <c r="E25" s="0" t="s">
        <v>4579</v>
      </c>
      <c r="F25" s="0" t="s">
        <v>4537</v>
      </c>
      <c r="G25" s="0" t="s">
        <v>1552</v>
      </c>
    </row>
    <row customHeight="1" ht="11.25">
      <c r="A26" s="0" t="s">
        <v>16</v>
      </c>
      <c r="B26" s="0" t="s">
        <v>4558</v>
      </c>
      <c r="C26" s="0" t="s">
        <v>4559</v>
      </c>
      <c r="D26" s="0" t="s">
        <v>4580</v>
      </c>
      <c r="E26" s="0" t="s">
        <v>4581</v>
      </c>
      <c r="F26" s="0" t="s">
        <v>4537</v>
      </c>
      <c r="G26" s="0" t="s">
        <v>1556</v>
      </c>
    </row>
    <row customHeight="1" ht="11.25">
      <c r="A27" s="0" t="s">
        <v>16</v>
      </c>
      <c r="B27" s="0" t="s">
        <v>4558</v>
      </c>
      <c r="C27" s="0" t="s">
        <v>4559</v>
      </c>
      <c r="D27" s="0" t="s">
        <v>4582</v>
      </c>
      <c r="E27" s="0" t="s">
        <v>4583</v>
      </c>
      <c r="F27" s="0" t="s">
        <v>4537</v>
      </c>
      <c r="G27" s="0" t="s">
        <v>1561</v>
      </c>
    </row>
    <row customHeight="1" ht="11.25">
      <c r="A28" s="0" t="s">
        <v>16</v>
      </c>
      <c r="B28" s="0" t="s">
        <v>4584</v>
      </c>
      <c r="C28" s="0" t="s">
        <v>4585</v>
      </c>
      <c r="D28" s="0" t="s">
        <v>4584</v>
      </c>
      <c r="E28" s="0" t="s">
        <v>4585</v>
      </c>
      <c r="F28" s="0" t="s">
        <v>4531</v>
      </c>
      <c r="G28" s="0" t="s">
        <v>1569</v>
      </c>
    </row>
    <row customHeight="1" ht="11.25">
      <c r="A29" s="0" t="s">
        <v>16</v>
      </c>
      <c r="B29" s="0" t="s">
        <v>4586</v>
      </c>
      <c r="C29" s="0" t="s">
        <v>4587</v>
      </c>
      <c r="D29" s="0" t="s">
        <v>4586</v>
      </c>
      <c r="E29" s="0" t="s">
        <v>4587</v>
      </c>
      <c r="F29" s="0" t="s">
        <v>4534</v>
      </c>
      <c r="G29" s="0" t="s">
        <v>1571</v>
      </c>
    </row>
    <row customHeight="1" ht="11.25">
      <c r="A30" s="0" t="s">
        <v>16</v>
      </c>
      <c r="B30" s="0" t="s">
        <v>4586</v>
      </c>
      <c r="C30" s="0" t="s">
        <v>4587</v>
      </c>
      <c r="D30" s="0" t="s">
        <v>4588</v>
      </c>
      <c r="E30" s="0" t="s">
        <v>4589</v>
      </c>
      <c r="F30" s="0" t="s">
        <v>4537</v>
      </c>
      <c r="G30" s="0" t="s">
        <v>1574</v>
      </c>
    </row>
    <row customHeight="1" ht="11.25">
      <c r="A31" s="0" t="s">
        <v>16</v>
      </c>
      <c r="B31" s="0" t="s">
        <v>4586</v>
      </c>
      <c r="C31" s="0" t="s">
        <v>4587</v>
      </c>
      <c r="D31" s="0" t="s">
        <v>4590</v>
      </c>
      <c r="E31" s="0" t="s">
        <v>4591</v>
      </c>
      <c r="F31" s="0" t="s">
        <v>4592</v>
      </c>
      <c r="G31" s="0" t="s">
        <v>1580</v>
      </c>
    </row>
    <row customHeight="1" ht="11.25">
      <c r="A32" s="0" t="s">
        <v>16</v>
      </c>
      <c r="B32" s="0" t="s">
        <v>4586</v>
      </c>
      <c r="C32" s="0" t="s">
        <v>4587</v>
      </c>
      <c r="D32" s="0" t="s">
        <v>4593</v>
      </c>
      <c r="E32" s="0" t="s">
        <v>4594</v>
      </c>
      <c r="F32" s="0" t="s">
        <v>4592</v>
      </c>
      <c r="G32" s="0" t="s">
        <v>1582</v>
      </c>
    </row>
    <row customHeight="1" ht="11.25">
      <c r="A33" s="0" t="s">
        <v>16</v>
      </c>
      <c r="B33" s="0" t="s">
        <v>4586</v>
      </c>
      <c r="C33" s="0" t="s">
        <v>4587</v>
      </c>
      <c r="D33" s="0" t="s">
        <v>4595</v>
      </c>
      <c r="E33" s="0" t="s">
        <v>4596</v>
      </c>
      <c r="F33" s="0" t="s">
        <v>4592</v>
      </c>
      <c r="G33" s="0" t="s">
        <v>1584</v>
      </c>
    </row>
    <row customHeight="1" ht="11.25">
      <c r="A34" s="0" t="s">
        <v>16</v>
      </c>
      <c r="B34" s="0" t="s">
        <v>4586</v>
      </c>
      <c r="C34" s="0" t="s">
        <v>4587</v>
      </c>
      <c r="D34" s="0" t="s">
        <v>4597</v>
      </c>
      <c r="E34" s="0" t="s">
        <v>4598</v>
      </c>
      <c r="F34" s="0" t="s">
        <v>4537</v>
      </c>
      <c r="G34" s="0" t="s">
        <v>1586</v>
      </c>
    </row>
    <row customHeight="1" ht="11.25">
      <c r="A35" s="0" t="s">
        <v>16</v>
      </c>
      <c r="B35" s="0" t="s">
        <v>4586</v>
      </c>
      <c r="C35" s="0" t="s">
        <v>4587</v>
      </c>
      <c r="D35" s="0" t="s">
        <v>4599</v>
      </c>
      <c r="E35" s="0" t="s">
        <v>4600</v>
      </c>
      <c r="F35" s="0" t="s">
        <v>4537</v>
      </c>
      <c r="G35" s="0" t="s">
        <v>1591</v>
      </c>
    </row>
    <row customHeight="1" ht="11.25">
      <c r="A36" s="0" t="s">
        <v>16</v>
      </c>
      <c r="B36" s="0" t="s">
        <v>4586</v>
      </c>
      <c r="C36" s="0" t="s">
        <v>4587</v>
      </c>
      <c r="D36" s="0" t="s">
        <v>4601</v>
      </c>
      <c r="E36" s="0" t="s">
        <v>4602</v>
      </c>
      <c r="F36" s="0" t="s">
        <v>4603</v>
      </c>
      <c r="G36" s="0" t="s">
        <v>1596</v>
      </c>
    </row>
    <row customHeight="1" ht="11.25">
      <c r="A37" s="0" t="s">
        <v>16</v>
      </c>
      <c r="B37" s="0" t="s">
        <v>4586</v>
      </c>
      <c r="C37" s="0" t="s">
        <v>4587</v>
      </c>
      <c r="D37" s="0" t="s">
        <v>4604</v>
      </c>
      <c r="E37" s="0" t="s">
        <v>4605</v>
      </c>
      <c r="F37" s="0" t="s">
        <v>4537</v>
      </c>
      <c r="G37" s="0" t="s">
        <v>1600</v>
      </c>
    </row>
    <row customHeight="1" ht="11.25">
      <c r="A38" s="0" t="s">
        <v>16</v>
      </c>
      <c r="B38" s="0" t="s">
        <v>4586</v>
      </c>
      <c r="C38" s="0" t="s">
        <v>4587</v>
      </c>
      <c r="D38" s="0" t="s">
        <v>4606</v>
      </c>
      <c r="E38" s="0" t="s">
        <v>4607</v>
      </c>
      <c r="F38" s="0" t="s">
        <v>4537</v>
      </c>
      <c r="G38" s="0" t="s">
        <v>1608</v>
      </c>
    </row>
    <row customHeight="1" ht="11.25">
      <c r="A39" s="0" t="s">
        <v>16</v>
      </c>
      <c r="B39" s="0" t="s">
        <v>4608</v>
      </c>
      <c r="C39" s="0" t="s">
        <v>4609</v>
      </c>
      <c r="D39" s="0" t="s">
        <v>4608</v>
      </c>
      <c r="E39" s="0" t="s">
        <v>4609</v>
      </c>
      <c r="F39" s="0" t="s">
        <v>4531</v>
      </c>
      <c r="G39" s="0" t="s">
        <v>1614</v>
      </c>
    </row>
    <row customHeight="1" ht="11.25">
      <c r="A40" s="0" t="s">
        <v>16</v>
      </c>
      <c r="B40" s="0" t="s">
        <v>4610</v>
      </c>
      <c r="C40" s="0" t="s">
        <v>4611</v>
      </c>
      <c r="D40" s="0" t="s">
        <v>4612</v>
      </c>
      <c r="E40" s="0" t="s">
        <v>4613</v>
      </c>
      <c r="F40" s="0" t="s">
        <v>4537</v>
      </c>
      <c r="G40" s="0" t="s">
        <v>1619</v>
      </c>
    </row>
    <row customHeight="1" ht="11.25">
      <c r="A41" s="0" t="s">
        <v>16</v>
      </c>
      <c r="B41" s="0" t="s">
        <v>4610</v>
      </c>
      <c r="C41" s="0" t="s">
        <v>4611</v>
      </c>
      <c r="D41" s="0" t="s">
        <v>4614</v>
      </c>
      <c r="E41" s="0" t="s">
        <v>4615</v>
      </c>
      <c r="F41" s="0" t="s">
        <v>4537</v>
      </c>
      <c r="G41" s="0" t="s">
        <v>1623</v>
      </c>
    </row>
    <row customHeight="1" ht="11.25">
      <c r="A42" s="0" t="s">
        <v>16</v>
      </c>
      <c r="B42" s="0" t="s">
        <v>4610</v>
      </c>
      <c r="C42" s="0" t="s">
        <v>4611</v>
      </c>
      <c r="D42" s="0" t="s">
        <v>4616</v>
      </c>
      <c r="E42" s="0" t="s">
        <v>4617</v>
      </c>
      <c r="F42" s="0" t="s">
        <v>4537</v>
      </c>
      <c r="G42" s="0" t="s">
        <v>1626</v>
      </c>
    </row>
    <row customHeight="1" ht="11.25">
      <c r="A43" s="0" t="s">
        <v>16</v>
      </c>
      <c r="B43" s="0" t="s">
        <v>4610</v>
      </c>
      <c r="C43" s="0" t="s">
        <v>4611</v>
      </c>
      <c r="D43" s="0" t="s">
        <v>4618</v>
      </c>
      <c r="E43" s="0" t="s">
        <v>4619</v>
      </c>
      <c r="F43" s="0" t="s">
        <v>4537</v>
      </c>
      <c r="G43" s="0" t="s">
        <v>1633</v>
      </c>
    </row>
    <row customHeight="1" ht="11.25">
      <c r="A44" s="0" t="s">
        <v>16</v>
      </c>
      <c r="B44" s="0" t="s">
        <v>4610</v>
      </c>
      <c r="C44" s="0" t="s">
        <v>4611</v>
      </c>
      <c r="D44" s="0" t="s">
        <v>4610</v>
      </c>
      <c r="E44" s="0" t="s">
        <v>4611</v>
      </c>
      <c r="F44" s="0" t="s">
        <v>4534</v>
      </c>
      <c r="G44" s="0" t="s">
        <v>1642</v>
      </c>
    </row>
    <row customHeight="1" ht="11.25">
      <c r="A45" s="0" t="s">
        <v>16</v>
      </c>
      <c r="B45" s="0" t="s">
        <v>4610</v>
      </c>
      <c r="C45" s="0" t="s">
        <v>4611</v>
      </c>
      <c r="D45" s="0" t="s">
        <v>4620</v>
      </c>
      <c r="E45" s="0" t="s">
        <v>4621</v>
      </c>
      <c r="F45" s="0" t="s">
        <v>4537</v>
      </c>
      <c r="G45" s="0" t="s">
        <v>1647</v>
      </c>
    </row>
    <row customHeight="1" ht="11.25">
      <c r="A46" s="0" t="s">
        <v>16</v>
      </c>
      <c r="B46" s="0" t="s">
        <v>4610</v>
      </c>
      <c r="C46" s="0" t="s">
        <v>4611</v>
      </c>
      <c r="D46" s="0" t="s">
        <v>4622</v>
      </c>
      <c r="E46" s="0" t="s">
        <v>4623</v>
      </c>
      <c r="F46" s="0" t="s">
        <v>4537</v>
      </c>
      <c r="G46" s="0" t="s">
        <v>1650</v>
      </c>
    </row>
    <row customHeight="1" ht="11.25">
      <c r="A47" s="0" t="s">
        <v>16</v>
      </c>
      <c r="B47" s="0" t="s">
        <v>4610</v>
      </c>
      <c r="C47" s="0" t="s">
        <v>4611</v>
      </c>
      <c r="D47" s="0" t="s">
        <v>4624</v>
      </c>
      <c r="E47" s="0" t="s">
        <v>4625</v>
      </c>
      <c r="F47" s="0" t="s">
        <v>4537</v>
      </c>
      <c r="G47" s="0" t="s">
        <v>1656</v>
      </c>
    </row>
    <row customHeight="1" ht="11.25">
      <c r="A48" s="0" t="s">
        <v>16</v>
      </c>
      <c r="B48" s="0" t="s">
        <v>4610</v>
      </c>
      <c r="C48" s="0" t="s">
        <v>4611</v>
      </c>
      <c r="D48" s="0" t="s">
        <v>4626</v>
      </c>
      <c r="E48" s="0" t="s">
        <v>4627</v>
      </c>
      <c r="F48" s="0" t="s">
        <v>4537</v>
      </c>
      <c r="G48" s="0" t="s">
        <v>1661</v>
      </c>
    </row>
    <row customHeight="1" ht="11.25">
      <c r="A49" s="0" t="s">
        <v>16</v>
      </c>
      <c r="B49" s="0" t="s">
        <v>4610</v>
      </c>
      <c r="C49" s="0" t="s">
        <v>4611</v>
      </c>
      <c r="D49" s="0" t="s">
        <v>4628</v>
      </c>
      <c r="E49" s="0" t="s">
        <v>4629</v>
      </c>
      <c r="F49" s="0" t="s">
        <v>4537</v>
      </c>
      <c r="G49" s="0" t="s">
        <v>1664</v>
      </c>
    </row>
    <row customHeight="1" ht="11.25">
      <c r="A50" s="0" t="s">
        <v>16</v>
      </c>
      <c r="B50" s="0" t="s">
        <v>4610</v>
      </c>
      <c r="C50" s="0" t="s">
        <v>4611</v>
      </c>
      <c r="D50" s="0" t="s">
        <v>4630</v>
      </c>
      <c r="E50" s="0" t="s">
        <v>4631</v>
      </c>
      <c r="F50" s="0" t="s">
        <v>4537</v>
      </c>
      <c r="G50" s="0" t="s">
        <v>1668</v>
      </c>
    </row>
    <row customHeight="1" ht="11.25">
      <c r="A51" s="0" t="s">
        <v>16</v>
      </c>
      <c r="B51" s="0" t="s">
        <v>4610</v>
      </c>
      <c r="C51" s="0" t="s">
        <v>4611</v>
      </c>
      <c r="D51" s="0" t="s">
        <v>4632</v>
      </c>
      <c r="E51" s="0" t="s">
        <v>4633</v>
      </c>
      <c r="F51" s="0" t="s">
        <v>4537</v>
      </c>
      <c r="G51" s="0" t="s">
        <v>1673</v>
      </c>
    </row>
    <row customHeight="1" ht="11.25">
      <c r="A52" s="0" t="s">
        <v>16</v>
      </c>
      <c r="B52" s="0" t="s">
        <v>4634</v>
      </c>
      <c r="C52" s="0" t="s">
        <v>4635</v>
      </c>
      <c r="D52" s="0" t="s">
        <v>4634</v>
      </c>
      <c r="E52" s="0" t="s">
        <v>4635</v>
      </c>
      <c r="F52" s="0" t="s">
        <v>4531</v>
      </c>
      <c r="G52" s="0" t="s">
        <v>1677</v>
      </c>
    </row>
    <row customHeight="1" ht="11.25">
      <c r="A53" s="0" t="s">
        <v>16</v>
      </c>
      <c r="B53" s="0" t="s">
        <v>4636</v>
      </c>
      <c r="C53" s="0" t="s">
        <v>4637</v>
      </c>
      <c r="D53" s="0" t="s">
        <v>4638</v>
      </c>
      <c r="E53" s="0" t="s">
        <v>4639</v>
      </c>
      <c r="F53" s="0" t="s">
        <v>4537</v>
      </c>
      <c r="G53" s="0" t="s">
        <v>1679</v>
      </c>
    </row>
    <row customHeight="1" ht="11.25">
      <c r="A54" s="0" t="s">
        <v>16</v>
      </c>
      <c r="B54" s="0" t="s">
        <v>4636</v>
      </c>
      <c r="C54" s="0" t="s">
        <v>4637</v>
      </c>
      <c r="D54" s="0" t="s">
        <v>4640</v>
      </c>
      <c r="E54" s="0" t="s">
        <v>4641</v>
      </c>
      <c r="F54" s="0" t="s">
        <v>4537</v>
      </c>
      <c r="G54" s="0" t="s">
        <v>1682</v>
      </c>
    </row>
    <row customHeight="1" ht="11.25">
      <c r="A55" s="0" t="s">
        <v>16</v>
      </c>
      <c r="B55" s="0" t="s">
        <v>4636</v>
      </c>
      <c r="C55" s="0" t="s">
        <v>4637</v>
      </c>
      <c r="D55" s="0" t="s">
        <v>4642</v>
      </c>
      <c r="E55" s="0" t="s">
        <v>4643</v>
      </c>
      <c r="F55" s="0" t="s">
        <v>4537</v>
      </c>
      <c r="G55" s="0" t="s">
        <v>1686</v>
      </c>
    </row>
    <row customHeight="1" ht="11.25">
      <c r="A56" s="0" t="s">
        <v>16</v>
      </c>
      <c r="B56" s="0" t="s">
        <v>4636</v>
      </c>
      <c r="C56" s="0" t="s">
        <v>4637</v>
      </c>
      <c r="D56" s="0" t="s">
        <v>4636</v>
      </c>
      <c r="E56" s="0" t="s">
        <v>4637</v>
      </c>
      <c r="F56" s="0" t="s">
        <v>4534</v>
      </c>
      <c r="G56" s="0" t="s">
        <v>1689</v>
      </c>
    </row>
    <row customHeight="1" ht="11.25">
      <c r="A57" s="0" t="s">
        <v>16</v>
      </c>
      <c r="B57" s="0" t="s">
        <v>4636</v>
      </c>
      <c r="C57" s="0" t="s">
        <v>4637</v>
      </c>
      <c r="D57" s="0" t="s">
        <v>4644</v>
      </c>
      <c r="E57" s="0" t="s">
        <v>4645</v>
      </c>
      <c r="F57" s="0" t="s">
        <v>4537</v>
      </c>
      <c r="G57" s="0" t="s">
        <v>1692</v>
      </c>
    </row>
    <row customHeight="1" ht="11.25">
      <c r="A58" s="0" t="s">
        <v>16</v>
      </c>
      <c r="B58" s="0" t="s">
        <v>4636</v>
      </c>
      <c r="C58" s="0" t="s">
        <v>4637</v>
      </c>
      <c r="D58" s="0" t="s">
        <v>4646</v>
      </c>
      <c r="E58" s="0" t="s">
        <v>4647</v>
      </c>
      <c r="F58" s="0" t="s">
        <v>4537</v>
      </c>
      <c r="G58" s="0" t="s">
        <v>1695</v>
      </c>
    </row>
    <row customHeight="1" ht="11.25">
      <c r="A59" s="0" t="s">
        <v>16</v>
      </c>
      <c r="B59" s="0" t="s">
        <v>4636</v>
      </c>
      <c r="C59" s="0" t="s">
        <v>4637</v>
      </c>
      <c r="D59" s="0" t="s">
        <v>4648</v>
      </c>
      <c r="E59" s="0" t="s">
        <v>4649</v>
      </c>
      <c r="F59" s="0" t="s">
        <v>4537</v>
      </c>
      <c r="G59" s="0" t="s">
        <v>1699</v>
      </c>
    </row>
    <row customHeight="1" ht="11.25">
      <c r="A60" s="0" t="s">
        <v>16</v>
      </c>
      <c r="B60" s="0" t="s">
        <v>4636</v>
      </c>
      <c r="C60" s="0" t="s">
        <v>4637</v>
      </c>
      <c r="D60" s="0" t="s">
        <v>4650</v>
      </c>
      <c r="E60" s="0" t="s">
        <v>4651</v>
      </c>
      <c r="F60" s="0" t="s">
        <v>4537</v>
      </c>
      <c r="G60" s="0" t="s">
        <v>1702</v>
      </c>
    </row>
    <row customHeight="1" ht="11.25">
      <c r="A61" s="0" t="s">
        <v>16</v>
      </c>
      <c r="B61" s="0" t="s">
        <v>4636</v>
      </c>
      <c r="C61" s="0" t="s">
        <v>4637</v>
      </c>
      <c r="D61" s="0" t="s">
        <v>4652</v>
      </c>
      <c r="E61" s="0" t="s">
        <v>4653</v>
      </c>
      <c r="F61" s="0" t="s">
        <v>4537</v>
      </c>
      <c r="G61" s="0" t="s">
        <v>4654</v>
      </c>
    </row>
    <row customHeight="1" ht="11.25">
      <c r="A62" s="0" t="s">
        <v>16</v>
      </c>
      <c r="B62" s="0" t="s">
        <v>4636</v>
      </c>
      <c r="C62" s="0" t="s">
        <v>4637</v>
      </c>
      <c r="D62" s="0" t="s">
        <v>4655</v>
      </c>
      <c r="E62" s="0" t="s">
        <v>4656</v>
      </c>
      <c r="F62" s="0" t="s">
        <v>4537</v>
      </c>
      <c r="G62" s="0" t="s">
        <v>4657</v>
      </c>
    </row>
    <row customHeight="1" ht="11.25">
      <c r="A63" s="0" t="s">
        <v>16</v>
      </c>
      <c r="B63" s="0" t="s">
        <v>4636</v>
      </c>
      <c r="C63" s="0" t="s">
        <v>4637</v>
      </c>
      <c r="D63" s="0" t="s">
        <v>4658</v>
      </c>
      <c r="E63" s="0" t="s">
        <v>4659</v>
      </c>
      <c r="F63" s="0" t="s">
        <v>4537</v>
      </c>
      <c r="G63" s="0" t="s">
        <v>4660</v>
      </c>
    </row>
    <row customHeight="1" ht="11.25">
      <c r="A64" s="0" t="s">
        <v>16</v>
      </c>
      <c r="B64" s="0" t="s">
        <v>4636</v>
      </c>
      <c r="C64" s="0" t="s">
        <v>4637</v>
      </c>
      <c r="D64" s="0" t="s">
        <v>4661</v>
      </c>
      <c r="E64" s="0" t="s">
        <v>4662</v>
      </c>
      <c r="F64" s="0" t="s">
        <v>4537</v>
      </c>
      <c r="G64" s="0" t="s">
        <v>4663</v>
      </c>
    </row>
    <row customHeight="1" ht="11.25">
      <c r="A65" s="0" t="s">
        <v>16</v>
      </c>
      <c r="B65" s="0" t="s">
        <v>4636</v>
      </c>
      <c r="C65" s="0" t="s">
        <v>4637</v>
      </c>
      <c r="D65" s="0" t="s">
        <v>4664</v>
      </c>
      <c r="E65" s="0" t="s">
        <v>4665</v>
      </c>
      <c r="F65" s="0" t="s">
        <v>4537</v>
      </c>
      <c r="G65" s="0" t="s">
        <v>4666</v>
      </c>
    </row>
    <row customHeight="1" ht="11.25">
      <c r="A66" s="0" t="s">
        <v>16</v>
      </c>
      <c r="B66" s="0" t="s">
        <v>4636</v>
      </c>
      <c r="C66" s="0" t="s">
        <v>4637</v>
      </c>
      <c r="D66" s="0" t="s">
        <v>4667</v>
      </c>
      <c r="E66" s="0" t="s">
        <v>4668</v>
      </c>
      <c r="F66" s="0" t="s">
        <v>4537</v>
      </c>
      <c r="G66" s="0" t="s">
        <v>4669</v>
      </c>
    </row>
    <row customHeight="1" ht="11.25">
      <c r="A67" s="0" t="s">
        <v>16</v>
      </c>
      <c r="B67" s="0" t="s">
        <v>4670</v>
      </c>
      <c r="C67" s="0" t="s">
        <v>4671</v>
      </c>
      <c r="D67" s="0" t="s">
        <v>4670</v>
      </c>
      <c r="E67" s="0" t="s">
        <v>4671</v>
      </c>
      <c r="F67" s="0" t="s">
        <v>4531</v>
      </c>
      <c r="G67" s="0" t="s">
        <v>2019</v>
      </c>
    </row>
    <row customHeight="1" ht="11.25">
      <c r="A68" s="0" t="s">
        <v>16</v>
      </c>
      <c r="B68" s="0" t="s">
        <v>4672</v>
      </c>
      <c r="C68" s="0" t="s">
        <v>4673</v>
      </c>
      <c r="D68" s="0" t="s">
        <v>4672</v>
      </c>
      <c r="E68" s="0" t="s">
        <v>4673</v>
      </c>
      <c r="F68" s="0" t="s">
        <v>4534</v>
      </c>
      <c r="G68" s="0" t="s">
        <v>4674</v>
      </c>
    </row>
    <row customHeight="1" ht="11.25">
      <c r="A69" s="0" t="s">
        <v>16</v>
      </c>
      <c r="B69" s="0" t="s">
        <v>4672</v>
      </c>
      <c r="C69" s="0" t="s">
        <v>4673</v>
      </c>
      <c r="D69" s="0" t="s">
        <v>4675</v>
      </c>
      <c r="E69" s="0" t="s">
        <v>4676</v>
      </c>
      <c r="F69" s="0" t="s">
        <v>4592</v>
      </c>
      <c r="G69" s="0" t="s">
        <v>2222</v>
      </c>
    </row>
    <row customHeight="1" ht="11.25">
      <c r="A70" s="0" t="s">
        <v>16</v>
      </c>
      <c r="B70" s="0" t="s">
        <v>4672</v>
      </c>
      <c r="C70" s="0" t="s">
        <v>4673</v>
      </c>
      <c r="D70" s="0" t="s">
        <v>4677</v>
      </c>
      <c r="E70" s="0" t="s">
        <v>4678</v>
      </c>
      <c r="F70" s="0" t="s">
        <v>4537</v>
      </c>
      <c r="G70" s="0" t="s">
        <v>4679</v>
      </c>
    </row>
    <row customHeight="1" ht="11.25">
      <c r="A71" s="0" t="s">
        <v>16</v>
      </c>
      <c r="B71" s="0" t="s">
        <v>4672</v>
      </c>
      <c r="C71" s="0" t="s">
        <v>4673</v>
      </c>
      <c r="D71" s="0" t="s">
        <v>4680</v>
      </c>
      <c r="E71" s="0" t="s">
        <v>4681</v>
      </c>
      <c r="F71" s="0" t="s">
        <v>4537</v>
      </c>
      <c r="G71" s="0" t="s">
        <v>4682</v>
      </c>
    </row>
    <row customHeight="1" ht="11.25">
      <c r="A72" s="0" t="s">
        <v>16</v>
      </c>
      <c r="B72" s="0" t="s">
        <v>4672</v>
      </c>
      <c r="C72" s="0" t="s">
        <v>4673</v>
      </c>
      <c r="D72" s="0" t="s">
        <v>4683</v>
      </c>
      <c r="E72" s="0" t="s">
        <v>4684</v>
      </c>
      <c r="F72" s="0" t="s">
        <v>4537</v>
      </c>
      <c r="G72" s="0" t="s">
        <v>4685</v>
      </c>
    </row>
    <row customHeight="1" ht="11.25">
      <c r="A73" s="0" t="s">
        <v>16</v>
      </c>
      <c r="B73" s="0" t="s">
        <v>4672</v>
      </c>
      <c r="C73" s="0" t="s">
        <v>4673</v>
      </c>
      <c r="D73" s="0" t="s">
        <v>4686</v>
      </c>
      <c r="E73" s="0" t="s">
        <v>4687</v>
      </c>
      <c r="F73" s="0" t="s">
        <v>4537</v>
      </c>
      <c r="G73" s="0" t="s">
        <v>4688</v>
      </c>
    </row>
    <row customHeight="1" ht="11.25">
      <c r="A74" s="0" t="s">
        <v>16</v>
      </c>
      <c r="B74" s="0" t="s">
        <v>4672</v>
      </c>
      <c r="C74" s="0" t="s">
        <v>4673</v>
      </c>
      <c r="D74" s="0" t="s">
        <v>4689</v>
      </c>
      <c r="E74" s="0" t="s">
        <v>4690</v>
      </c>
      <c r="F74" s="0" t="s">
        <v>4603</v>
      </c>
      <c r="G74" s="0" t="s">
        <v>4691</v>
      </c>
    </row>
    <row customHeight="1" ht="11.25">
      <c r="A75" s="0" t="s">
        <v>16</v>
      </c>
      <c r="B75" s="0" t="s">
        <v>4672</v>
      </c>
      <c r="C75" s="0" t="s">
        <v>4673</v>
      </c>
      <c r="D75" s="0" t="s">
        <v>4692</v>
      </c>
      <c r="E75" s="0" t="s">
        <v>4693</v>
      </c>
      <c r="F75" s="0" t="s">
        <v>4537</v>
      </c>
      <c r="G75" s="0" t="s">
        <v>4694</v>
      </c>
    </row>
    <row customHeight="1" ht="11.25">
      <c r="A76" s="0" t="s">
        <v>16</v>
      </c>
      <c r="B76" s="0" t="s">
        <v>4672</v>
      </c>
      <c r="C76" s="0" t="s">
        <v>4673</v>
      </c>
      <c r="D76" s="0" t="s">
        <v>4695</v>
      </c>
      <c r="E76" s="0" t="s">
        <v>4696</v>
      </c>
      <c r="F76" s="0" t="s">
        <v>4537</v>
      </c>
      <c r="G76" s="0" t="s">
        <v>4697</v>
      </c>
    </row>
    <row customHeight="1" ht="11.25">
      <c r="A77" s="0" t="s">
        <v>16</v>
      </c>
      <c r="B77" s="0" t="s">
        <v>4672</v>
      </c>
      <c r="C77" s="0" t="s">
        <v>4673</v>
      </c>
      <c r="D77" s="0" t="s">
        <v>4698</v>
      </c>
      <c r="E77" s="0" t="s">
        <v>4699</v>
      </c>
      <c r="F77" s="0" t="s">
        <v>4537</v>
      </c>
      <c r="G77" s="0" t="s">
        <v>4700</v>
      </c>
    </row>
    <row customHeight="1" ht="11.25">
      <c r="A78" s="0" t="s">
        <v>16</v>
      </c>
      <c r="B78" s="0" t="s">
        <v>4672</v>
      </c>
      <c r="C78" s="0" t="s">
        <v>4673</v>
      </c>
      <c r="D78" s="0" t="s">
        <v>4701</v>
      </c>
      <c r="E78" s="0" t="s">
        <v>4702</v>
      </c>
      <c r="F78" s="0" t="s">
        <v>4537</v>
      </c>
      <c r="G78" s="0" t="s">
        <v>4703</v>
      </c>
    </row>
    <row customHeight="1" ht="11.25">
      <c r="A79" s="0" t="s">
        <v>16</v>
      </c>
      <c r="B79" s="0" t="s">
        <v>4704</v>
      </c>
      <c r="C79" s="0" t="s">
        <v>4705</v>
      </c>
      <c r="D79" s="0" t="s">
        <v>4704</v>
      </c>
      <c r="E79" s="0" t="s">
        <v>4705</v>
      </c>
      <c r="F79" s="0" t="s">
        <v>4706</v>
      </c>
      <c r="G79" s="0" t="s">
        <v>4707</v>
      </c>
    </row>
    <row customHeight="1" ht="11.25">
      <c r="A80" s="0" t="s">
        <v>16</v>
      </c>
      <c r="B80" s="0" t="s">
        <v>4708</v>
      </c>
      <c r="C80" s="0" t="s">
        <v>4709</v>
      </c>
      <c r="D80" s="0" t="s">
        <v>4708</v>
      </c>
      <c r="E80" s="0" t="s">
        <v>4709</v>
      </c>
      <c r="F80" s="0" t="s">
        <v>4706</v>
      </c>
      <c r="G80" s="0" t="s">
        <v>4710</v>
      </c>
    </row>
    <row customHeight="1" ht="11.25">
      <c r="A81" s="0" t="s">
        <v>16</v>
      </c>
      <c r="B81" s="0" t="s">
        <v>4711</v>
      </c>
      <c r="C81" s="0" t="s">
        <v>4712</v>
      </c>
      <c r="D81" s="0" t="s">
        <v>4711</v>
      </c>
      <c r="E81" s="0" t="s">
        <v>4712</v>
      </c>
      <c r="F81" s="0" t="s">
        <v>4706</v>
      </c>
      <c r="G81" s="0" t="s">
        <v>4713</v>
      </c>
    </row>
    <row customHeight="1" ht="11.25">
      <c r="A82" s="0" t="s">
        <v>16</v>
      </c>
      <c r="B82" s="0" t="s">
        <v>4714</v>
      </c>
      <c r="C82" s="0" t="s">
        <v>4715</v>
      </c>
      <c r="D82" s="0" t="s">
        <v>4714</v>
      </c>
      <c r="E82" s="0" t="s">
        <v>4715</v>
      </c>
      <c r="F82" s="0" t="s">
        <v>4706</v>
      </c>
      <c r="G82" s="0" t="s">
        <v>4716</v>
      </c>
    </row>
    <row customHeight="1" ht="11.25">
      <c r="A83" s="0" t="s">
        <v>16</v>
      </c>
      <c r="B83" s="0" t="s">
        <v>4717</v>
      </c>
      <c r="C83" s="0" t="s">
        <v>4718</v>
      </c>
      <c r="D83" s="0" t="s">
        <v>4717</v>
      </c>
      <c r="E83" s="0" t="s">
        <v>4718</v>
      </c>
      <c r="F83" s="0" t="s">
        <v>4706</v>
      </c>
      <c r="G83" s="0" t="s">
        <v>4719</v>
      </c>
    </row>
    <row customHeight="1" ht="11.25">
      <c r="A84" s="0" t="s">
        <v>16</v>
      </c>
      <c r="B84" s="0" t="s">
        <v>4720</v>
      </c>
      <c r="C84" s="0" t="s">
        <v>4721</v>
      </c>
      <c r="D84" s="0" t="s">
        <v>4720</v>
      </c>
      <c r="E84" s="0" t="s">
        <v>4721</v>
      </c>
      <c r="F84" s="0" t="s">
        <v>4706</v>
      </c>
      <c r="G84" s="0" t="s">
        <v>4722</v>
      </c>
    </row>
    <row customHeight="1" ht="11.25">
      <c r="A85" s="0" t="s">
        <v>16</v>
      </c>
      <c r="B85" s="0" t="s">
        <v>4723</v>
      </c>
      <c r="C85" s="0" t="s">
        <v>4724</v>
      </c>
      <c r="D85" s="0" t="s">
        <v>4723</v>
      </c>
      <c r="E85" s="0" t="s">
        <v>4724</v>
      </c>
      <c r="F85" s="0" t="s">
        <v>4706</v>
      </c>
      <c r="G85" s="0" t="s">
        <v>4725</v>
      </c>
    </row>
    <row customHeight="1" ht="11.25">
      <c r="A86" s="0" t="s">
        <v>16</v>
      </c>
      <c r="B86" s="0" t="s">
        <v>4726</v>
      </c>
      <c r="C86" s="0" t="s">
        <v>4727</v>
      </c>
      <c r="D86" s="0" t="s">
        <v>4726</v>
      </c>
      <c r="E86" s="0" t="s">
        <v>4727</v>
      </c>
      <c r="F86" s="0" t="s">
        <v>4706</v>
      </c>
      <c r="G86" s="0" t="s">
        <v>4728</v>
      </c>
    </row>
    <row customHeight="1" ht="11.25">
      <c r="A87" s="0" t="s">
        <v>16</v>
      </c>
      <c r="B87" s="0" t="s">
        <v>4729</v>
      </c>
      <c r="C87" s="0" t="s">
        <v>4730</v>
      </c>
      <c r="D87" s="0" t="s">
        <v>4729</v>
      </c>
      <c r="E87" s="0" t="s">
        <v>4730</v>
      </c>
      <c r="F87" s="0" t="s">
        <v>4706</v>
      </c>
      <c r="G87" s="0" t="s">
        <v>4731</v>
      </c>
    </row>
    <row customHeight="1" ht="11.25">
      <c r="A88" s="0" t="s">
        <v>16</v>
      </c>
      <c r="B88" s="0" t="s">
        <v>4732</v>
      </c>
      <c r="C88" s="0" t="s">
        <v>4733</v>
      </c>
      <c r="D88" s="0" t="s">
        <v>4732</v>
      </c>
      <c r="E88" s="0" t="s">
        <v>4733</v>
      </c>
      <c r="F88" s="0" t="s">
        <v>4706</v>
      </c>
      <c r="G88" s="0" t="s">
        <v>4734</v>
      </c>
    </row>
    <row customHeight="1" ht="11.25">
      <c r="A89" s="0" t="s">
        <v>16</v>
      </c>
      <c r="B89" s="0" t="s">
        <v>99</v>
      </c>
      <c r="C89" s="0" t="s">
        <v>100</v>
      </c>
      <c r="D89" s="0" t="s">
        <v>99</v>
      </c>
      <c r="E89" s="0" t="s">
        <v>100</v>
      </c>
      <c r="F89" s="0" t="s">
        <v>4706</v>
      </c>
      <c r="G89" s="0" t="s">
        <v>98</v>
      </c>
    </row>
    <row customHeight="1" ht="11.25">
      <c r="A90" s="0" t="s">
        <v>16</v>
      </c>
      <c r="B90" s="0" t="s">
        <v>4735</v>
      </c>
      <c r="C90" s="0" t="s">
        <v>4736</v>
      </c>
      <c r="D90" s="0" t="s">
        <v>4735</v>
      </c>
      <c r="E90" s="0" t="s">
        <v>4736</v>
      </c>
      <c r="F90" s="0" t="s">
        <v>4706</v>
      </c>
      <c r="G90" s="0" t="s">
        <v>4737</v>
      </c>
    </row>
    <row customHeight="1" ht="11.25">
      <c r="A91" s="0" t="s">
        <v>16</v>
      </c>
      <c r="B91" s="0" t="s">
        <v>4738</v>
      </c>
      <c r="C91" s="0" t="s">
        <v>4739</v>
      </c>
      <c r="D91" s="0" t="s">
        <v>4738</v>
      </c>
      <c r="E91" s="0" t="s">
        <v>4739</v>
      </c>
      <c r="F91" s="0" t="s">
        <v>4706</v>
      </c>
      <c r="G91" s="0" t="s">
        <v>4740</v>
      </c>
    </row>
    <row customHeight="1" ht="11.25">
      <c r="A92" s="0" t="s">
        <v>16</v>
      </c>
      <c r="B92" s="0" t="s">
        <v>4741</v>
      </c>
      <c r="C92" s="0" t="s">
        <v>4742</v>
      </c>
      <c r="D92" s="0" t="s">
        <v>4741</v>
      </c>
      <c r="E92" s="0" t="s">
        <v>4742</v>
      </c>
      <c r="F92" s="0" t="s">
        <v>4743</v>
      </c>
      <c r="G92" s="0" t="s">
        <v>4744</v>
      </c>
    </row>
    <row customHeight="1" ht="11.25">
      <c r="A93" s="0" t="s">
        <v>16</v>
      </c>
      <c r="B93" s="0" t="s">
        <v>4741</v>
      </c>
      <c r="C93" s="0" t="s">
        <v>4742</v>
      </c>
      <c r="D93" s="0" t="s">
        <v>4745</v>
      </c>
      <c r="E93" s="0" t="s">
        <v>4746</v>
      </c>
      <c r="F93" s="0" t="s">
        <v>4747</v>
      </c>
      <c r="G93" s="0" t="s">
        <v>4748</v>
      </c>
    </row>
    <row customHeight="1" ht="11.25">
      <c r="A94" s="0" t="s">
        <v>16</v>
      </c>
      <c r="B94" s="0" t="s">
        <v>4741</v>
      </c>
      <c r="C94" s="0" t="s">
        <v>4742</v>
      </c>
      <c r="D94" s="0" t="s">
        <v>4749</v>
      </c>
      <c r="E94" s="0" t="s">
        <v>4750</v>
      </c>
      <c r="F94" s="0" t="s">
        <v>4747</v>
      </c>
      <c r="G94" s="0" t="s">
        <v>4751</v>
      </c>
    </row>
    <row customHeight="1" ht="11.25">
      <c r="A95" s="0" t="s">
        <v>16</v>
      </c>
      <c r="B95" s="0" t="s">
        <v>4741</v>
      </c>
      <c r="C95" s="0" t="s">
        <v>4742</v>
      </c>
      <c r="D95" s="0" t="s">
        <v>4752</v>
      </c>
      <c r="E95" s="0" t="s">
        <v>4753</v>
      </c>
      <c r="F95" s="0" t="s">
        <v>4747</v>
      </c>
      <c r="G95" s="0" t="s">
        <v>4754</v>
      </c>
    </row>
    <row customHeight="1" ht="11.25">
      <c r="A96" s="0" t="s">
        <v>16</v>
      </c>
      <c r="B96" s="0" t="s">
        <v>4741</v>
      </c>
      <c r="C96" s="0" t="s">
        <v>4742</v>
      </c>
      <c r="D96" s="0" t="s">
        <v>4755</v>
      </c>
      <c r="E96" s="0" t="s">
        <v>4756</v>
      </c>
      <c r="F96" s="0" t="s">
        <v>4747</v>
      </c>
      <c r="G96" s="0" t="s">
        <v>4757</v>
      </c>
    </row>
    <row customHeight="1" ht="11.25">
      <c r="A97" s="0" t="s">
        <v>16</v>
      </c>
      <c r="B97" s="0" t="s">
        <v>4741</v>
      </c>
      <c r="C97" s="0" t="s">
        <v>4742</v>
      </c>
      <c r="D97" s="0" t="s">
        <v>4758</v>
      </c>
      <c r="E97" s="0" t="s">
        <v>4759</v>
      </c>
      <c r="F97" s="0" t="s">
        <v>4747</v>
      </c>
      <c r="G97" s="0" t="s">
        <v>4760</v>
      </c>
    </row>
    <row customHeight="1" ht="11.25">
      <c r="A98" s="0" t="s">
        <v>16</v>
      </c>
      <c r="B98" s="0" t="s">
        <v>4741</v>
      </c>
      <c r="C98" s="0" t="s">
        <v>4742</v>
      </c>
      <c r="D98" s="0" t="s">
        <v>4761</v>
      </c>
      <c r="E98" s="0" t="s">
        <v>4762</v>
      </c>
      <c r="F98" s="0" t="s">
        <v>4747</v>
      </c>
      <c r="G98" s="0" t="s">
        <v>4763</v>
      </c>
    </row>
    <row customHeight="1" ht="11.25">
      <c r="A99" s="0" t="s">
        <v>16</v>
      </c>
      <c r="B99" s="0" t="s">
        <v>4741</v>
      </c>
      <c r="C99" s="0" t="s">
        <v>4742</v>
      </c>
      <c r="D99" s="0" t="s">
        <v>4764</v>
      </c>
      <c r="E99" s="0" t="s">
        <v>4765</v>
      </c>
      <c r="F99" s="0" t="s">
        <v>4747</v>
      </c>
      <c r="G99" s="0" t="s">
        <v>4766</v>
      </c>
    </row>
    <row customHeight="1" ht="11.25">
      <c r="A100" s="0" t="s">
        <v>16</v>
      </c>
      <c r="B100" s="0" t="s">
        <v>4767</v>
      </c>
      <c r="C100" s="0" t="s">
        <v>4768</v>
      </c>
      <c r="D100" s="0" t="s">
        <v>4767</v>
      </c>
      <c r="E100" s="0" t="s">
        <v>4768</v>
      </c>
      <c r="F100" s="0" t="s">
        <v>4706</v>
      </c>
      <c r="G100" s="0" t="s">
        <v>4769</v>
      </c>
    </row>
    <row customHeight="1" ht="11.25">
      <c r="A101" s="0" t="s">
        <v>16</v>
      </c>
      <c r="B101" s="0" t="s">
        <v>4770</v>
      </c>
      <c r="C101" s="0" t="s">
        <v>4771</v>
      </c>
      <c r="D101" s="0" t="s">
        <v>4770</v>
      </c>
      <c r="E101" s="0" t="s">
        <v>4771</v>
      </c>
      <c r="F101" s="0" t="s">
        <v>4531</v>
      </c>
      <c r="G101" s="0" t="s">
        <v>4772</v>
      </c>
    </row>
    <row customHeight="1" ht="11.25">
      <c r="A102" s="0" t="s">
        <v>16</v>
      </c>
      <c r="B102" s="0" t="s">
        <v>4773</v>
      </c>
      <c r="C102" s="0" t="s">
        <v>4774</v>
      </c>
      <c r="D102" s="0" t="s">
        <v>4775</v>
      </c>
      <c r="E102" s="0" t="s">
        <v>4776</v>
      </c>
      <c r="F102" s="0" t="s">
        <v>4592</v>
      </c>
      <c r="G102" s="0" t="s">
        <v>4777</v>
      </c>
    </row>
    <row customHeight="1" ht="11.25">
      <c r="A103" s="0" t="s">
        <v>16</v>
      </c>
      <c r="B103" s="0" t="s">
        <v>4773</v>
      </c>
      <c r="C103" s="0" t="s">
        <v>4774</v>
      </c>
      <c r="D103" s="0" t="s">
        <v>4773</v>
      </c>
      <c r="E103" s="0" t="s">
        <v>4774</v>
      </c>
      <c r="F103" s="0" t="s">
        <v>4534</v>
      </c>
      <c r="G103" s="0" t="s">
        <v>4778</v>
      </c>
    </row>
    <row customHeight="1" ht="11.25">
      <c r="A104" s="0" t="s">
        <v>16</v>
      </c>
      <c r="B104" s="0" t="s">
        <v>4773</v>
      </c>
      <c r="C104" s="0" t="s">
        <v>4774</v>
      </c>
      <c r="D104" s="0" t="s">
        <v>4779</v>
      </c>
      <c r="E104" s="0" t="s">
        <v>4780</v>
      </c>
      <c r="F104" s="0" t="s">
        <v>4603</v>
      </c>
      <c r="G104" s="0" t="s">
        <v>4781</v>
      </c>
    </row>
    <row customHeight="1" ht="11.25">
      <c r="A105" s="0" t="s">
        <v>16</v>
      </c>
      <c r="B105" s="0" t="s">
        <v>4773</v>
      </c>
      <c r="C105" s="0" t="s">
        <v>4774</v>
      </c>
      <c r="D105" s="0" t="s">
        <v>4782</v>
      </c>
      <c r="E105" s="0" t="s">
        <v>4783</v>
      </c>
      <c r="F105" s="0" t="s">
        <v>4603</v>
      </c>
      <c r="G105" s="0" t="s">
        <v>4784</v>
      </c>
    </row>
    <row customHeight="1" ht="11.25">
      <c r="A106" s="0" t="s">
        <v>16</v>
      </c>
      <c r="B106" s="0" t="s">
        <v>4785</v>
      </c>
      <c r="C106" s="0" t="s">
        <v>4786</v>
      </c>
      <c r="D106" s="0" t="s">
        <v>4785</v>
      </c>
      <c r="E106" s="0" t="s">
        <v>4786</v>
      </c>
      <c r="F106" s="0" t="s">
        <v>4531</v>
      </c>
      <c r="G106" s="0" t="s">
        <v>4787</v>
      </c>
    </row>
    <row customHeight="1" ht="11.25">
      <c r="A107" s="0" t="s">
        <v>16</v>
      </c>
      <c r="B107" s="0" t="s">
        <v>4788</v>
      </c>
      <c r="C107" s="0" t="s">
        <v>4789</v>
      </c>
      <c r="D107" s="0" t="s">
        <v>4790</v>
      </c>
      <c r="E107" s="0" t="s">
        <v>4791</v>
      </c>
      <c r="F107" s="0" t="s">
        <v>4537</v>
      </c>
      <c r="G107" s="0" t="s">
        <v>4792</v>
      </c>
    </row>
    <row customHeight="1" ht="11.25">
      <c r="A108" s="0" t="s">
        <v>16</v>
      </c>
      <c r="B108" s="0" t="s">
        <v>4788</v>
      </c>
      <c r="C108" s="0" t="s">
        <v>4789</v>
      </c>
      <c r="D108" s="0" t="s">
        <v>4793</v>
      </c>
      <c r="E108" s="0" t="s">
        <v>4794</v>
      </c>
      <c r="F108" s="0" t="s">
        <v>4537</v>
      </c>
      <c r="G108" s="0" t="s">
        <v>4795</v>
      </c>
    </row>
    <row customHeight="1" ht="11.25">
      <c r="A109" s="0" t="s">
        <v>16</v>
      </c>
      <c r="B109" s="0" t="s">
        <v>4788</v>
      </c>
      <c r="C109" s="0" t="s">
        <v>4789</v>
      </c>
      <c r="D109" s="0" t="s">
        <v>4796</v>
      </c>
      <c r="E109" s="0" t="s">
        <v>4797</v>
      </c>
      <c r="F109" s="0" t="s">
        <v>4537</v>
      </c>
      <c r="G109" s="0" t="s">
        <v>4798</v>
      </c>
    </row>
    <row customHeight="1" ht="11.25">
      <c r="A110" s="0" t="s">
        <v>16</v>
      </c>
      <c r="B110" s="0" t="s">
        <v>4788</v>
      </c>
      <c r="C110" s="0" t="s">
        <v>4789</v>
      </c>
      <c r="D110" s="0" t="s">
        <v>4799</v>
      </c>
      <c r="E110" s="0" t="s">
        <v>4800</v>
      </c>
      <c r="F110" s="0" t="s">
        <v>4537</v>
      </c>
      <c r="G110" s="0" t="s">
        <v>4801</v>
      </c>
    </row>
    <row customHeight="1" ht="11.25">
      <c r="A111" s="0" t="s">
        <v>16</v>
      </c>
      <c r="B111" s="0" t="s">
        <v>4788</v>
      </c>
      <c r="C111" s="0" t="s">
        <v>4789</v>
      </c>
      <c r="D111" s="0" t="s">
        <v>4788</v>
      </c>
      <c r="E111" s="0" t="s">
        <v>4789</v>
      </c>
      <c r="F111" s="0" t="s">
        <v>4534</v>
      </c>
      <c r="G111" s="0" t="s">
        <v>4802</v>
      </c>
    </row>
    <row customHeight="1" ht="11.25">
      <c r="A112" s="0" t="s">
        <v>16</v>
      </c>
      <c r="B112" s="0" t="s">
        <v>4788</v>
      </c>
      <c r="C112" s="0" t="s">
        <v>4789</v>
      </c>
      <c r="D112" s="0" t="s">
        <v>4803</v>
      </c>
      <c r="E112" s="0" t="s">
        <v>4804</v>
      </c>
      <c r="F112" s="0" t="s">
        <v>4537</v>
      </c>
      <c r="G112" s="0" t="s">
        <v>4805</v>
      </c>
    </row>
    <row customHeight="1" ht="11.25">
      <c r="A113" s="0" t="s">
        <v>16</v>
      </c>
      <c r="B113" s="0" t="s">
        <v>4788</v>
      </c>
      <c r="C113" s="0" t="s">
        <v>4789</v>
      </c>
      <c r="D113" s="0" t="s">
        <v>4806</v>
      </c>
      <c r="E113" s="0" t="s">
        <v>4807</v>
      </c>
      <c r="F113" s="0" t="s">
        <v>4537</v>
      </c>
      <c r="G113" s="0" t="s">
        <v>4808</v>
      </c>
    </row>
    <row customHeight="1" ht="11.25">
      <c r="A114" s="0" t="s">
        <v>16</v>
      </c>
      <c r="B114" s="0" t="s">
        <v>4788</v>
      </c>
      <c r="C114" s="0" t="s">
        <v>4789</v>
      </c>
      <c r="D114" s="0" t="s">
        <v>4809</v>
      </c>
      <c r="E114" s="0" t="s">
        <v>4810</v>
      </c>
      <c r="F114" s="0" t="s">
        <v>4537</v>
      </c>
      <c r="G114" s="0" t="s">
        <v>4811</v>
      </c>
    </row>
    <row customHeight="1" ht="11.25">
      <c r="A115" s="0" t="s">
        <v>16</v>
      </c>
      <c r="B115" s="0" t="s">
        <v>4788</v>
      </c>
      <c r="C115" s="0" t="s">
        <v>4789</v>
      </c>
      <c r="D115" s="0" t="s">
        <v>4812</v>
      </c>
      <c r="E115" s="0" t="s">
        <v>4813</v>
      </c>
      <c r="F115" s="0" t="s">
        <v>4537</v>
      </c>
      <c r="G115" s="0" t="s">
        <v>4814</v>
      </c>
    </row>
    <row customHeight="1" ht="11.25">
      <c r="A116" s="0" t="s">
        <v>16</v>
      </c>
      <c r="B116" s="0" t="s">
        <v>4788</v>
      </c>
      <c r="C116" s="0" t="s">
        <v>4789</v>
      </c>
      <c r="D116" s="0" t="s">
        <v>4815</v>
      </c>
      <c r="E116" s="0" t="s">
        <v>4816</v>
      </c>
      <c r="F116" s="0" t="s">
        <v>4537</v>
      </c>
      <c r="G116" s="0" t="s">
        <v>4817</v>
      </c>
    </row>
    <row customHeight="1" ht="11.25">
      <c r="A117" s="0" t="s">
        <v>16</v>
      </c>
      <c r="B117" s="0" t="s">
        <v>4788</v>
      </c>
      <c r="C117" s="0" t="s">
        <v>4789</v>
      </c>
      <c r="D117" s="0" t="s">
        <v>4818</v>
      </c>
      <c r="E117" s="0" t="s">
        <v>4819</v>
      </c>
      <c r="F117" s="0" t="s">
        <v>4537</v>
      </c>
      <c r="G117" s="0" t="s">
        <v>4820</v>
      </c>
    </row>
    <row customHeight="1" ht="11.25">
      <c r="A118" s="0" t="s">
        <v>16</v>
      </c>
      <c r="B118" s="0" t="s">
        <v>4788</v>
      </c>
      <c r="C118" s="0" t="s">
        <v>4789</v>
      </c>
      <c r="D118" s="0" t="s">
        <v>4821</v>
      </c>
      <c r="E118" s="0" t="s">
        <v>4822</v>
      </c>
      <c r="F118" s="0" t="s">
        <v>4537</v>
      </c>
      <c r="G118" s="0" t="s">
        <v>4823</v>
      </c>
    </row>
    <row customHeight="1" ht="11.25">
      <c r="A119" s="0" t="s">
        <v>16</v>
      </c>
      <c r="B119" s="0" t="s">
        <v>4788</v>
      </c>
      <c r="C119" s="0" t="s">
        <v>4789</v>
      </c>
      <c r="D119" s="0" t="s">
        <v>4824</v>
      </c>
      <c r="E119" s="0" t="s">
        <v>4825</v>
      </c>
      <c r="F119" s="0" t="s">
        <v>4537</v>
      </c>
      <c r="G119" s="0" t="s">
        <v>4826</v>
      </c>
    </row>
    <row customHeight="1" ht="11.25">
      <c r="A120" s="0" t="s">
        <v>16</v>
      </c>
      <c r="B120" s="0" t="s">
        <v>4827</v>
      </c>
      <c r="C120" s="0" t="s">
        <v>4828</v>
      </c>
      <c r="D120" s="0" t="s">
        <v>4827</v>
      </c>
      <c r="E120" s="0" t="s">
        <v>4828</v>
      </c>
      <c r="F120" s="0" t="s">
        <v>4531</v>
      </c>
      <c r="G120" s="0" t="s">
        <v>4829</v>
      </c>
    </row>
    <row customHeight="1" ht="11.25">
      <c r="A121" s="0" t="s">
        <v>16</v>
      </c>
      <c r="B121" s="0" t="s">
        <v>4830</v>
      </c>
      <c r="C121" s="0" t="s">
        <v>4831</v>
      </c>
      <c r="D121" s="0" t="s">
        <v>4832</v>
      </c>
      <c r="E121" s="0" t="s">
        <v>4833</v>
      </c>
      <c r="F121" s="0" t="s">
        <v>4537</v>
      </c>
      <c r="G121" s="0" t="s">
        <v>4834</v>
      </c>
    </row>
    <row customHeight="1" ht="11.25">
      <c r="A122" s="0" t="s">
        <v>16</v>
      </c>
      <c r="B122" s="0" t="s">
        <v>4830</v>
      </c>
      <c r="C122" s="0" t="s">
        <v>4831</v>
      </c>
      <c r="D122" s="0" t="s">
        <v>4835</v>
      </c>
      <c r="E122" s="0" t="s">
        <v>4836</v>
      </c>
      <c r="F122" s="0" t="s">
        <v>4537</v>
      </c>
      <c r="G122" s="0" t="s">
        <v>4837</v>
      </c>
    </row>
    <row customHeight="1" ht="11.25">
      <c r="A123" s="0" t="s">
        <v>16</v>
      </c>
      <c r="B123" s="0" t="s">
        <v>4830</v>
      </c>
      <c r="C123" s="0" t="s">
        <v>4831</v>
      </c>
      <c r="D123" s="0" t="s">
        <v>4838</v>
      </c>
      <c r="E123" s="0" t="s">
        <v>4839</v>
      </c>
      <c r="F123" s="0" t="s">
        <v>4537</v>
      </c>
      <c r="G123" s="0" t="s">
        <v>4840</v>
      </c>
    </row>
    <row customHeight="1" ht="11.25">
      <c r="A124" s="0" t="s">
        <v>16</v>
      </c>
      <c r="B124" s="0" t="s">
        <v>4830</v>
      </c>
      <c r="C124" s="0" t="s">
        <v>4831</v>
      </c>
      <c r="D124" s="0" t="s">
        <v>4841</v>
      </c>
      <c r="E124" s="0" t="s">
        <v>4842</v>
      </c>
      <c r="F124" s="0" t="s">
        <v>4592</v>
      </c>
      <c r="G124" s="0" t="s">
        <v>4843</v>
      </c>
    </row>
    <row customHeight="1" ht="11.25">
      <c r="A125" s="0" t="s">
        <v>16</v>
      </c>
      <c r="B125" s="0" t="s">
        <v>4830</v>
      </c>
      <c r="C125" s="0" t="s">
        <v>4831</v>
      </c>
      <c r="D125" s="0" t="s">
        <v>4844</v>
      </c>
      <c r="E125" s="0" t="s">
        <v>4845</v>
      </c>
      <c r="F125" s="0" t="s">
        <v>4537</v>
      </c>
      <c r="G125" s="0" t="s">
        <v>4846</v>
      </c>
    </row>
    <row customHeight="1" ht="11.25">
      <c r="A126" s="0" t="s">
        <v>16</v>
      </c>
      <c r="B126" s="0" t="s">
        <v>4830</v>
      </c>
      <c r="C126" s="0" t="s">
        <v>4831</v>
      </c>
      <c r="D126" s="0" t="s">
        <v>4830</v>
      </c>
      <c r="E126" s="0" t="s">
        <v>4831</v>
      </c>
      <c r="F126" s="0" t="s">
        <v>4534</v>
      </c>
      <c r="G126" s="0" t="s">
        <v>4847</v>
      </c>
    </row>
    <row customHeight="1" ht="11.25">
      <c r="A127" s="0" t="s">
        <v>16</v>
      </c>
      <c r="B127" s="0" t="s">
        <v>4830</v>
      </c>
      <c r="C127" s="0" t="s">
        <v>4831</v>
      </c>
      <c r="D127" s="0" t="s">
        <v>4848</v>
      </c>
      <c r="E127" s="0" t="s">
        <v>4849</v>
      </c>
      <c r="F127" s="0" t="s">
        <v>4537</v>
      </c>
      <c r="G127" s="0" t="s">
        <v>4850</v>
      </c>
    </row>
    <row customHeight="1" ht="11.25">
      <c r="A128" s="0" t="s">
        <v>16</v>
      </c>
      <c r="B128" s="0" t="s">
        <v>4830</v>
      </c>
      <c r="C128" s="0" t="s">
        <v>4831</v>
      </c>
      <c r="D128" s="0" t="s">
        <v>4851</v>
      </c>
      <c r="E128" s="0" t="s">
        <v>4852</v>
      </c>
      <c r="F128" s="0" t="s">
        <v>4537</v>
      </c>
      <c r="G128" s="0" t="s">
        <v>4853</v>
      </c>
    </row>
    <row customHeight="1" ht="11.25">
      <c r="A129" s="0" t="s">
        <v>16</v>
      </c>
      <c r="B129" s="0" t="s">
        <v>4830</v>
      </c>
      <c r="C129" s="0" t="s">
        <v>4831</v>
      </c>
      <c r="D129" s="0" t="s">
        <v>4854</v>
      </c>
      <c r="E129" s="0" t="s">
        <v>4855</v>
      </c>
      <c r="F129" s="0" t="s">
        <v>4537</v>
      </c>
      <c r="G129" s="0" t="s">
        <v>4856</v>
      </c>
    </row>
    <row customHeight="1" ht="11.25">
      <c r="A130" s="0" t="s">
        <v>16</v>
      </c>
      <c r="B130" s="0" t="s">
        <v>4830</v>
      </c>
      <c r="C130" s="0" t="s">
        <v>4831</v>
      </c>
      <c r="D130" s="0" t="s">
        <v>4857</v>
      </c>
      <c r="E130" s="0" t="s">
        <v>4858</v>
      </c>
      <c r="F130" s="0" t="s">
        <v>4537</v>
      </c>
      <c r="G130" s="0" t="s">
        <v>4859</v>
      </c>
    </row>
    <row customHeight="1" ht="11.25">
      <c r="A131" s="0" t="s">
        <v>16</v>
      </c>
      <c r="B131" s="0" t="s">
        <v>4830</v>
      </c>
      <c r="C131" s="0" t="s">
        <v>4831</v>
      </c>
      <c r="D131" s="0" t="s">
        <v>4860</v>
      </c>
      <c r="E131" s="0" t="s">
        <v>4861</v>
      </c>
      <c r="F131" s="0" t="s">
        <v>4537</v>
      </c>
      <c r="G131" s="0" t="s">
        <v>4862</v>
      </c>
    </row>
    <row customHeight="1" ht="11.25">
      <c r="A132" s="0" t="s">
        <v>16</v>
      </c>
      <c r="B132" s="0" t="s">
        <v>4830</v>
      </c>
      <c r="C132" s="0" t="s">
        <v>4831</v>
      </c>
      <c r="D132" s="0" t="s">
        <v>4863</v>
      </c>
      <c r="E132" s="0" t="s">
        <v>4864</v>
      </c>
      <c r="F132" s="0" t="s">
        <v>4537</v>
      </c>
      <c r="G132" s="0" t="s">
        <v>4865</v>
      </c>
    </row>
    <row customHeight="1" ht="11.25">
      <c r="A133" s="0" t="s">
        <v>16</v>
      </c>
      <c r="B133" s="0" t="s">
        <v>4866</v>
      </c>
      <c r="C133" s="0" t="s">
        <v>4867</v>
      </c>
      <c r="D133" s="0" t="s">
        <v>4866</v>
      </c>
      <c r="E133" s="0" t="s">
        <v>4867</v>
      </c>
      <c r="F133" s="0" t="s">
        <v>4531</v>
      </c>
      <c r="G133" s="0" t="s">
        <v>4868</v>
      </c>
    </row>
    <row customHeight="1" ht="11.25">
      <c r="A134" s="0" t="s">
        <v>16</v>
      </c>
      <c r="B134" s="0" t="s">
        <v>4869</v>
      </c>
      <c r="C134" s="0" t="s">
        <v>4870</v>
      </c>
      <c r="D134" s="0" t="s">
        <v>4871</v>
      </c>
      <c r="E134" s="0" t="s">
        <v>4872</v>
      </c>
      <c r="F134" s="0" t="s">
        <v>4537</v>
      </c>
      <c r="G134" s="0" t="s">
        <v>4873</v>
      </c>
    </row>
    <row customHeight="1" ht="11.25">
      <c r="A135" s="0" t="s">
        <v>16</v>
      </c>
      <c r="B135" s="0" t="s">
        <v>4869</v>
      </c>
      <c r="C135" s="0" t="s">
        <v>4870</v>
      </c>
      <c r="D135" s="0" t="s">
        <v>4874</v>
      </c>
      <c r="E135" s="0" t="s">
        <v>4875</v>
      </c>
      <c r="F135" s="0" t="s">
        <v>4537</v>
      </c>
      <c r="G135" s="0" t="s">
        <v>4876</v>
      </c>
    </row>
    <row customHeight="1" ht="11.25">
      <c r="A136" s="0" t="s">
        <v>16</v>
      </c>
      <c r="B136" s="0" t="s">
        <v>4869</v>
      </c>
      <c r="C136" s="0" t="s">
        <v>4870</v>
      </c>
      <c r="D136" s="0" t="s">
        <v>4877</v>
      </c>
      <c r="E136" s="0" t="s">
        <v>4878</v>
      </c>
      <c r="F136" s="0" t="s">
        <v>4537</v>
      </c>
      <c r="G136" s="0" t="s">
        <v>4879</v>
      </c>
    </row>
    <row customHeight="1" ht="11.25">
      <c r="A137" s="0" t="s">
        <v>16</v>
      </c>
      <c r="B137" s="0" t="s">
        <v>4869</v>
      </c>
      <c r="C137" s="0" t="s">
        <v>4870</v>
      </c>
      <c r="D137" s="0" t="s">
        <v>4880</v>
      </c>
      <c r="E137" s="0" t="s">
        <v>4881</v>
      </c>
      <c r="F137" s="0" t="s">
        <v>4537</v>
      </c>
      <c r="G137" s="0" t="s">
        <v>4882</v>
      </c>
    </row>
    <row customHeight="1" ht="11.25">
      <c r="A138" s="0" t="s">
        <v>16</v>
      </c>
      <c r="B138" s="0" t="s">
        <v>4869</v>
      </c>
      <c r="C138" s="0" t="s">
        <v>4870</v>
      </c>
      <c r="D138" s="0" t="s">
        <v>4883</v>
      </c>
      <c r="E138" s="0" t="s">
        <v>4884</v>
      </c>
      <c r="F138" s="0" t="s">
        <v>4592</v>
      </c>
      <c r="G138" s="0" t="s">
        <v>4885</v>
      </c>
    </row>
    <row customHeight="1" ht="11.25">
      <c r="A139" s="0" t="s">
        <v>16</v>
      </c>
      <c r="B139" s="0" t="s">
        <v>4869</v>
      </c>
      <c r="C139" s="0" t="s">
        <v>4870</v>
      </c>
      <c r="D139" s="0" t="s">
        <v>4886</v>
      </c>
      <c r="E139" s="0" t="s">
        <v>4887</v>
      </c>
      <c r="F139" s="0" t="s">
        <v>4537</v>
      </c>
      <c r="G139" s="0" t="s">
        <v>4888</v>
      </c>
    </row>
    <row customHeight="1" ht="11.25">
      <c r="A140" s="0" t="s">
        <v>16</v>
      </c>
      <c r="B140" s="0" t="s">
        <v>4869</v>
      </c>
      <c r="C140" s="0" t="s">
        <v>4870</v>
      </c>
      <c r="D140" s="0" t="s">
        <v>4869</v>
      </c>
      <c r="E140" s="0" t="s">
        <v>4870</v>
      </c>
      <c r="F140" s="0" t="s">
        <v>4534</v>
      </c>
      <c r="G140" s="0" t="s">
        <v>4889</v>
      </c>
    </row>
    <row customHeight="1" ht="11.25">
      <c r="A141" s="0" t="s">
        <v>16</v>
      </c>
      <c r="B141" s="0" t="s">
        <v>4869</v>
      </c>
      <c r="C141" s="0" t="s">
        <v>4870</v>
      </c>
      <c r="D141" s="0" t="s">
        <v>4890</v>
      </c>
      <c r="E141" s="0" t="s">
        <v>4891</v>
      </c>
      <c r="F141" s="0" t="s">
        <v>4537</v>
      </c>
      <c r="G141" s="0" t="s">
        <v>4892</v>
      </c>
    </row>
    <row customHeight="1" ht="11.25">
      <c r="A142" s="0" t="s">
        <v>16</v>
      </c>
      <c r="B142" s="0" t="s">
        <v>4869</v>
      </c>
      <c r="C142" s="0" t="s">
        <v>4870</v>
      </c>
      <c r="D142" s="0" t="s">
        <v>4893</v>
      </c>
      <c r="E142" s="0" t="s">
        <v>4894</v>
      </c>
      <c r="F142" s="0" t="s">
        <v>4537</v>
      </c>
      <c r="G142" s="0" t="s">
        <v>4895</v>
      </c>
    </row>
    <row customHeight="1" ht="11.25">
      <c r="A143" s="0" t="s">
        <v>16</v>
      </c>
      <c r="B143" s="0" t="s">
        <v>4869</v>
      </c>
      <c r="C143" s="0" t="s">
        <v>4870</v>
      </c>
      <c r="D143" s="0" t="s">
        <v>4896</v>
      </c>
      <c r="E143" s="0" t="s">
        <v>4897</v>
      </c>
      <c r="F143" s="0" t="s">
        <v>4603</v>
      </c>
      <c r="G143" s="0" t="s">
        <v>4898</v>
      </c>
    </row>
    <row customHeight="1" ht="11.25">
      <c r="A144" s="0" t="s">
        <v>16</v>
      </c>
      <c r="B144" s="0" t="s">
        <v>4869</v>
      </c>
      <c r="C144" s="0" t="s">
        <v>4870</v>
      </c>
      <c r="D144" s="0" t="s">
        <v>4899</v>
      </c>
      <c r="E144" s="0" t="s">
        <v>4900</v>
      </c>
      <c r="F144" s="0" t="s">
        <v>4537</v>
      </c>
      <c r="G144" s="0" t="s">
        <v>4901</v>
      </c>
    </row>
    <row customHeight="1" ht="11.25">
      <c r="A145" s="0" t="s">
        <v>16</v>
      </c>
      <c r="B145" s="0" t="s">
        <v>4869</v>
      </c>
      <c r="C145" s="0" t="s">
        <v>4870</v>
      </c>
      <c r="D145" s="0" t="s">
        <v>4902</v>
      </c>
      <c r="E145" s="0" t="s">
        <v>4903</v>
      </c>
      <c r="F145" s="0" t="s">
        <v>4537</v>
      </c>
      <c r="G145" s="0" t="s">
        <v>4904</v>
      </c>
    </row>
    <row customHeight="1" ht="11.25">
      <c r="A146" s="0" t="s">
        <v>16</v>
      </c>
      <c r="B146" s="0" t="s">
        <v>4905</v>
      </c>
      <c r="C146" s="0" t="s">
        <v>4906</v>
      </c>
      <c r="D146" s="0" t="s">
        <v>4905</v>
      </c>
      <c r="E146" s="0" t="s">
        <v>4906</v>
      </c>
      <c r="F146" s="0" t="s">
        <v>4531</v>
      </c>
      <c r="G146" s="0" t="s">
        <v>4907</v>
      </c>
    </row>
    <row customHeight="1" ht="11.25">
      <c r="A147" s="0" t="s">
        <v>16</v>
      </c>
      <c r="B147" s="0" t="s">
        <v>4908</v>
      </c>
      <c r="C147" s="0" t="s">
        <v>4909</v>
      </c>
      <c r="D147" s="0" t="s">
        <v>4910</v>
      </c>
      <c r="E147" s="0" t="s">
        <v>4911</v>
      </c>
      <c r="F147" s="0" t="s">
        <v>4537</v>
      </c>
      <c r="G147" s="0" t="s">
        <v>4912</v>
      </c>
    </row>
    <row customHeight="1" ht="11.25">
      <c r="A148" s="0" t="s">
        <v>16</v>
      </c>
      <c r="B148" s="0" t="s">
        <v>4908</v>
      </c>
      <c r="C148" s="0" t="s">
        <v>4909</v>
      </c>
      <c r="D148" s="0" t="s">
        <v>4913</v>
      </c>
      <c r="E148" s="0" t="s">
        <v>4914</v>
      </c>
      <c r="F148" s="0" t="s">
        <v>4537</v>
      </c>
      <c r="G148" s="0" t="s">
        <v>4915</v>
      </c>
    </row>
    <row customHeight="1" ht="11.25">
      <c r="A149" s="0" t="s">
        <v>16</v>
      </c>
      <c r="B149" s="0" t="s">
        <v>4908</v>
      </c>
      <c r="C149" s="0" t="s">
        <v>4909</v>
      </c>
      <c r="D149" s="0" t="s">
        <v>4916</v>
      </c>
      <c r="E149" s="0" t="s">
        <v>4917</v>
      </c>
      <c r="F149" s="0" t="s">
        <v>4592</v>
      </c>
      <c r="G149" s="0" t="s">
        <v>4918</v>
      </c>
    </row>
    <row customHeight="1" ht="11.25">
      <c r="A150" s="0" t="s">
        <v>16</v>
      </c>
      <c r="B150" s="0" t="s">
        <v>4908</v>
      </c>
      <c r="C150" s="0" t="s">
        <v>4909</v>
      </c>
      <c r="D150" s="0" t="s">
        <v>4919</v>
      </c>
      <c r="E150" s="0" t="s">
        <v>4920</v>
      </c>
      <c r="F150" s="0" t="s">
        <v>4592</v>
      </c>
      <c r="G150" s="0" t="s">
        <v>4921</v>
      </c>
    </row>
    <row customHeight="1" ht="11.25">
      <c r="A151" s="0" t="s">
        <v>16</v>
      </c>
      <c r="B151" s="0" t="s">
        <v>4908</v>
      </c>
      <c r="C151" s="0" t="s">
        <v>4909</v>
      </c>
      <c r="D151" s="0" t="s">
        <v>4908</v>
      </c>
      <c r="E151" s="0" t="s">
        <v>4909</v>
      </c>
      <c r="F151" s="0" t="s">
        <v>4534</v>
      </c>
      <c r="G151" s="0" t="s">
        <v>4922</v>
      </c>
    </row>
    <row customHeight="1" ht="11.25">
      <c r="A152" s="0" t="s">
        <v>16</v>
      </c>
      <c r="B152" s="0" t="s">
        <v>4908</v>
      </c>
      <c r="C152" s="0" t="s">
        <v>4909</v>
      </c>
      <c r="D152" s="0" t="s">
        <v>4923</v>
      </c>
      <c r="E152" s="0" t="s">
        <v>4924</v>
      </c>
      <c r="F152" s="0" t="s">
        <v>4537</v>
      </c>
      <c r="G152" s="0" t="s">
        <v>4925</v>
      </c>
    </row>
    <row customHeight="1" ht="11.25">
      <c r="A153" s="0" t="s">
        <v>16</v>
      </c>
      <c r="B153" s="0" t="s">
        <v>4908</v>
      </c>
      <c r="C153" s="0" t="s">
        <v>4909</v>
      </c>
      <c r="D153" s="0" t="s">
        <v>4926</v>
      </c>
      <c r="E153" s="0" t="s">
        <v>4927</v>
      </c>
      <c r="F153" s="0" t="s">
        <v>4537</v>
      </c>
      <c r="G153" s="0" t="s">
        <v>4928</v>
      </c>
    </row>
    <row customHeight="1" ht="11.25">
      <c r="A154" s="0" t="s">
        <v>16</v>
      </c>
      <c r="B154" s="0" t="s">
        <v>4908</v>
      </c>
      <c r="C154" s="0" t="s">
        <v>4909</v>
      </c>
      <c r="D154" s="0" t="s">
        <v>4929</v>
      </c>
      <c r="E154" s="0" t="s">
        <v>4930</v>
      </c>
      <c r="F154" s="0" t="s">
        <v>4537</v>
      </c>
      <c r="G154" s="0" t="s">
        <v>4931</v>
      </c>
    </row>
    <row customHeight="1" ht="11.25">
      <c r="A155" s="0" t="s">
        <v>16</v>
      </c>
      <c r="B155" s="0" t="s">
        <v>4908</v>
      </c>
      <c r="C155" s="0" t="s">
        <v>4909</v>
      </c>
      <c r="D155" s="0" t="s">
        <v>4932</v>
      </c>
      <c r="E155" s="0" t="s">
        <v>4933</v>
      </c>
      <c r="F155" s="0" t="s">
        <v>4537</v>
      </c>
      <c r="G155" s="0" t="s">
        <v>4934</v>
      </c>
    </row>
    <row customHeight="1" ht="11.25">
      <c r="A156" s="0" t="s">
        <v>16</v>
      </c>
      <c r="B156" s="0" t="s">
        <v>4908</v>
      </c>
      <c r="C156" s="0" t="s">
        <v>4909</v>
      </c>
      <c r="D156" s="0" t="s">
        <v>4935</v>
      </c>
      <c r="E156" s="0" t="s">
        <v>4936</v>
      </c>
      <c r="F156" s="0" t="s">
        <v>4537</v>
      </c>
      <c r="G156" s="0" t="s">
        <v>4937</v>
      </c>
    </row>
    <row customHeight="1" ht="11.25">
      <c r="A157" s="0" t="s">
        <v>16</v>
      </c>
      <c r="B157" s="0" t="s">
        <v>4938</v>
      </c>
      <c r="C157" s="0" t="s">
        <v>4939</v>
      </c>
      <c r="D157" s="0" t="s">
        <v>4938</v>
      </c>
      <c r="E157" s="0" t="s">
        <v>4939</v>
      </c>
      <c r="F157" s="0" t="s">
        <v>4531</v>
      </c>
      <c r="G157" s="0" t="s">
        <v>4940</v>
      </c>
    </row>
    <row customHeight="1" ht="11.25">
      <c r="A158" s="0" t="s">
        <v>16</v>
      </c>
      <c r="B158" s="0" t="s">
        <v>4941</v>
      </c>
      <c r="C158" s="0" t="s">
        <v>4942</v>
      </c>
      <c r="D158" s="0" t="s">
        <v>4943</v>
      </c>
      <c r="E158" s="0" t="s">
        <v>4944</v>
      </c>
      <c r="F158" s="0" t="s">
        <v>4537</v>
      </c>
      <c r="G158" s="0" t="s">
        <v>4945</v>
      </c>
    </row>
    <row customHeight="1" ht="11.25">
      <c r="A159" s="0" t="s">
        <v>16</v>
      </c>
      <c r="B159" s="0" t="s">
        <v>4941</v>
      </c>
      <c r="C159" s="0" t="s">
        <v>4942</v>
      </c>
      <c r="D159" s="0" t="s">
        <v>4946</v>
      </c>
      <c r="E159" s="0" t="s">
        <v>4947</v>
      </c>
      <c r="F159" s="0" t="s">
        <v>4537</v>
      </c>
      <c r="G159" s="0" t="s">
        <v>4948</v>
      </c>
    </row>
    <row customHeight="1" ht="11.25">
      <c r="A160" s="0" t="s">
        <v>16</v>
      </c>
      <c r="B160" s="0" t="s">
        <v>4941</v>
      </c>
      <c r="C160" s="0" t="s">
        <v>4942</v>
      </c>
      <c r="D160" s="0" t="s">
        <v>4949</v>
      </c>
      <c r="E160" s="0" t="s">
        <v>4950</v>
      </c>
      <c r="F160" s="0" t="s">
        <v>4537</v>
      </c>
      <c r="G160" s="0" t="s">
        <v>4951</v>
      </c>
    </row>
    <row customHeight="1" ht="11.25">
      <c r="A161" s="0" t="s">
        <v>16</v>
      </c>
      <c r="B161" s="0" t="s">
        <v>4941</v>
      </c>
      <c r="C161" s="0" t="s">
        <v>4942</v>
      </c>
      <c r="D161" s="0" t="s">
        <v>4952</v>
      </c>
      <c r="E161" s="0" t="s">
        <v>4953</v>
      </c>
      <c r="F161" s="0" t="s">
        <v>4537</v>
      </c>
      <c r="G161" s="0" t="s">
        <v>4954</v>
      </c>
    </row>
    <row customHeight="1" ht="11.25">
      <c r="A162" s="0" t="s">
        <v>16</v>
      </c>
      <c r="B162" s="0" t="s">
        <v>4941</v>
      </c>
      <c r="C162" s="0" t="s">
        <v>4942</v>
      </c>
      <c r="D162" s="0" t="s">
        <v>4955</v>
      </c>
      <c r="E162" s="0" t="s">
        <v>4956</v>
      </c>
      <c r="F162" s="0" t="s">
        <v>4537</v>
      </c>
      <c r="G162" s="0" t="s">
        <v>4957</v>
      </c>
    </row>
    <row customHeight="1" ht="11.25">
      <c r="A163" s="0" t="s">
        <v>16</v>
      </c>
      <c r="B163" s="0" t="s">
        <v>4941</v>
      </c>
      <c r="C163" s="0" t="s">
        <v>4942</v>
      </c>
      <c r="D163" s="0" t="s">
        <v>4958</v>
      </c>
      <c r="E163" s="0" t="s">
        <v>4959</v>
      </c>
      <c r="F163" s="0" t="s">
        <v>4537</v>
      </c>
      <c r="G163" s="0" t="s">
        <v>4960</v>
      </c>
    </row>
    <row customHeight="1" ht="11.25">
      <c r="A164" s="0" t="s">
        <v>16</v>
      </c>
      <c r="B164" s="0" t="s">
        <v>4941</v>
      </c>
      <c r="C164" s="0" t="s">
        <v>4942</v>
      </c>
      <c r="D164" s="0" t="s">
        <v>4941</v>
      </c>
      <c r="E164" s="0" t="s">
        <v>4942</v>
      </c>
      <c r="F164" s="0" t="s">
        <v>4534</v>
      </c>
      <c r="G164" s="0" t="s">
        <v>4961</v>
      </c>
    </row>
    <row customHeight="1" ht="11.25">
      <c r="A165" s="0" t="s">
        <v>16</v>
      </c>
      <c r="B165" s="0" t="s">
        <v>4941</v>
      </c>
      <c r="C165" s="0" t="s">
        <v>4942</v>
      </c>
      <c r="D165" s="0" t="s">
        <v>4962</v>
      </c>
      <c r="E165" s="0" t="s">
        <v>4963</v>
      </c>
      <c r="F165" s="0" t="s">
        <v>4537</v>
      </c>
      <c r="G165" s="0" t="s">
        <v>4964</v>
      </c>
    </row>
    <row customHeight="1" ht="11.25">
      <c r="A166" s="0" t="s">
        <v>16</v>
      </c>
      <c r="B166" s="0" t="s">
        <v>4941</v>
      </c>
      <c r="C166" s="0" t="s">
        <v>4942</v>
      </c>
      <c r="D166" s="0" t="s">
        <v>4965</v>
      </c>
      <c r="E166" s="0" t="s">
        <v>4966</v>
      </c>
      <c r="F166" s="0" t="s">
        <v>4537</v>
      </c>
      <c r="G166" s="0" t="s">
        <v>4967</v>
      </c>
    </row>
    <row customHeight="1" ht="11.25">
      <c r="A167" s="0" t="s">
        <v>16</v>
      </c>
      <c r="B167" s="0" t="s">
        <v>4941</v>
      </c>
      <c r="C167" s="0" t="s">
        <v>4942</v>
      </c>
      <c r="D167" s="0" t="s">
        <v>4968</v>
      </c>
      <c r="E167" s="0" t="s">
        <v>4969</v>
      </c>
      <c r="F167" s="0" t="s">
        <v>4537</v>
      </c>
      <c r="G167" s="0" t="s">
        <v>4970</v>
      </c>
    </row>
    <row customHeight="1" ht="11.25">
      <c r="A168" s="0" t="s">
        <v>16</v>
      </c>
      <c r="B168" s="0" t="s">
        <v>4941</v>
      </c>
      <c r="C168" s="0" t="s">
        <v>4942</v>
      </c>
      <c r="D168" s="0" t="s">
        <v>4971</v>
      </c>
      <c r="E168" s="0" t="s">
        <v>4972</v>
      </c>
      <c r="F168" s="0" t="s">
        <v>4537</v>
      </c>
      <c r="G168" s="0" t="s">
        <v>4973</v>
      </c>
    </row>
    <row customHeight="1" ht="11.25">
      <c r="A169" s="0" t="s">
        <v>16</v>
      </c>
      <c r="B169" s="0" t="s">
        <v>4941</v>
      </c>
      <c r="C169" s="0" t="s">
        <v>4942</v>
      </c>
      <c r="D169" s="0" t="s">
        <v>4974</v>
      </c>
      <c r="E169" s="0" t="s">
        <v>4975</v>
      </c>
      <c r="F169" s="0" t="s">
        <v>4537</v>
      </c>
      <c r="G169" s="0" t="s">
        <v>4976</v>
      </c>
    </row>
    <row customHeight="1" ht="11.25">
      <c r="A170" s="0" t="s">
        <v>16</v>
      </c>
      <c r="B170" s="0" t="s">
        <v>4941</v>
      </c>
      <c r="C170" s="0" t="s">
        <v>4942</v>
      </c>
      <c r="D170" s="0" t="s">
        <v>4977</v>
      </c>
      <c r="E170" s="0" t="s">
        <v>4978</v>
      </c>
      <c r="F170" s="0" t="s">
        <v>4537</v>
      </c>
      <c r="G170" s="0" t="s">
        <v>4979</v>
      </c>
    </row>
    <row customHeight="1" ht="11.25">
      <c r="A171" s="0" t="s">
        <v>16</v>
      </c>
      <c r="B171" s="0" t="s">
        <v>4941</v>
      </c>
      <c r="C171" s="0" t="s">
        <v>4942</v>
      </c>
      <c r="D171" s="0" t="s">
        <v>4980</v>
      </c>
      <c r="E171" s="0" t="s">
        <v>4981</v>
      </c>
      <c r="F171" s="0" t="s">
        <v>4537</v>
      </c>
      <c r="G171" s="0" t="s">
        <v>4982</v>
      </c>
    </row>
    <row customHeight="1" ht="11.25">
      <c r="A172" s="0" t="s">
        <v>16</v>
      </c>
      <c r="B172" s="0" t="s">
        <v>4941</v>
      </c>
      <c r="C172" s="0" t="s">
        <v>4942</v>
      </c>
      <c r="D172" s="0" t="s">
        <v>4983</v>
      </c>
      <c r="E172" s="0" t="s">
        <v>4984</v>
      </c>
      <c r="F172" s="0" t="s">
        <v>4537</v>
      </c>
      <c r="G172" s="0" t="s">
        <v>4985</v>
      </c>
    </row>
    <row customHeight="1" ht="11.25">
      <c r="A173" s="0" t="s">
        <v>16</v>
      </c>
      <c r="B173" s="0" t="s">
        <v>4986</v>
      </c>
      <c r="C173" s="0" t="s">
        <v>4987</v>
      </c>
      <c r="D173" s="0" t="s">
        <v>4986</v>
      </c>
      <c r="E173" s="0" t="s">
        <v>4987</v>
      </c>
      <c r="F173" s="0" t="s">
        <v>4531</v>
      </c>
      <c r="G173" s="0" t="s">
        <v>4988</v>
      </c>
    </row>
    <row customHeight="1" ht="11.25">
      <c r="A174" s="0" t="s">
        <v>16</v>
      </c>
      <c r="B174" s="0" t="s">
        <v>4989</v>
      </c>
      <c r="C174" s="0" t="s">
        <v>4990</v>
      </c>
      <c r="D174" s="0" t="s">
        <v>4989</v>
      </c>
      <c r="E174" s="0" t="s">
        <v>4990</v>
      </c>
      <c r="F174" s="0" t="s">
        <v>4531</v>
      </c>
      <c r="G174" s="0" t="s">
        <v>4991</v>
      </c>
    </row>
    <row customHeight="1" ht="11.25">
      <c r="A175" s="0" t="s">
        <v>16</v>
      </c>
      <c r="B175" s="0" t="s">
        <v>4992</v>
      </c>
      <c r="C175" s="0" t="s">
        <v>4993</v>
      </c>
      <c r="D175" s="0" t="s">
        <v>4994</v>
      </c>
      <c r="E175" s="0" t="s">
        <v>4995</v>
      </c>
      <c r="F175" s="0" t="s">
        <v>4537</v>
      </c>
      <c r="G175" s="0" t="s">
        <v>4996</v>
      </c>
    </row>
    <row customHeight="1" ht="11.25">
      <c r="A176" s="0" t="s">
        <v>16</v>
      </c>
      <c r="B176" s="0" t="s">
        <v>4992</v>
      </c>
      <c r="C176" s="0" t="s">
        <v>4993</v>
      </c>
      <c r="D176" s="0" t="s">
        <v>4997</v>
      </c>
      <c r="E176" s="0" t="s">
        <v>4998</v>
      </c>
      <c r="F176" s="0" t="s">
        <v>4537</v>
      </c>
      <c r="G176" s="0" t="s">
        <v>4999</v>
      </c>
    </row>
    <row customHeight="1" ht="11.25">
      <c r="A177" s="0" t="s">
        <v>16</v>
      </c>
      <c r="B177" s="0" t="s">
        <v>4992</v>
      </c>
      <c r="C177" s="0" t="s">
        <v>4993</v>
      </c>
      <c r="D177" s="0" t="s">
        <v>5000</v>
      </c>
      <c r="E177" s="0" t="s">
        <v>5001</v>
      </c>
      <c r="F177" s="0" t="s">
        <v>4537</v>
      </c>
      <c r="G177" s="0" t="s">
        <v>5002</v>
      </c>
    </row>
    <row customHeight="1" ht="11.25">
      <c r="A178" s="0" t="s">
        <v>16</v>
      </c>
      <c r="B178" s="0" t="s">
        <v>4992</v>
      </c>
      <c r="C178" s="0" t="s">
        <v>4993</v>
      </c>
      <c r="D178" s="0" t="s">
        <v>5003</v>
      </c>
      <c r="E178" s="0" t="s">
        <v>5004</v>
      </c>
      <c r="F178" s="0" t="s">
        <v>4537</v>
      </c>
      <c r="G178" s="0" t="s">
        <v>5005</v>
      </c>
    </row>
    <row customHeight="1" ht="11.25">
      <c r="A179" s="0" t="s">
        <v>16</v>
      </c>
      <c r="B179" s="0" t="s">
        <v>4992</v>
      </c>
      <c r="C179" s="0" t="s">
        <v>4993</v>
      </c>
      <c r="D179" s="0" t="s">
        <v>5006</v>
      </c>
      <c r="E179" s="0" t="s">
        <v>5007</v>
      </c>
      <c r="F179" s="0" t="s">
        <v>4537</v>
      </c>
      <c r="G179" s="0" t="s">
        <v>5008</v>
      </c>
    </row>
    <row customHeight="1" ht="11.25">
      <c r="A180" s="0" t="s">
        <v>16</v>
      </c>
      <c r="B180" s="0" t="s">
        <v>4992</v>
      </c>
      <c r="C180" s="0" t="s">
        <v>4993</v>
      </c>
      <c r="D180" s="0" t="s">
        <v>5009</v>
      </c>
      <c r="E180" s="0" t="s">
        <v>5010</v>
      </c>
      <c r="F180" s="0" t="s">
        <v>4537</v>
      </c>
      <c r="G180" s="0" t="s">
        <v>5011</v>
      </c>
    </row>
    <row customHeight="1" ht="11.25">
      <c r="A181" s="0" t="s">
        <v>16</v>
      </c>
      <c r="B181" s="0" t="s">
        <v>4992</v>
      </c>
      <c r="C181" s="0" t="s">
        <v>4993</v>
      </c>
      <c r="D181" s="0" t="s">
        <v>5012</v>
      </c>
      <c r="E181" s="0" t="s">
        <v>5013</v>
      </c>
      <c r="F181" s="0" t="s">
        <v>4537</v>
      </c>
      <c r="G181" s="0" t="s">
        <v>5014</v>
      </c>
    </row>
    <row customHeight="1" ht="11.25">
      <c r="A182" s="0" t="s">
        <v>16</v>
      </c>
      <c r="B182" s="0" t="s">
        <v>4992</v>
      </c>
      <c r="C182" s="0" t="s">
        <v>4993</v>
      </c>
      <c r="D182" s="0" t="s">
        <v>4992</v>
      </c>
      <c r="E182" s="0" t="s">
        <v>4993</v>
      </c>
      <c r="F182" s="0" t="s">
        <v>4534</v>
      </c>
      <c r="G182" s="0" t="s">
        <v>5015</v>
      </c>
    </row>
    <row customHeight="1" ht="11.25">
      <c r="A183" s="0" t="s">
        <v>16</v>
      </c>
      <c r="B183" s="0" t="s">
        <v>4992</v>
      </c>
      <c r="C183" s="0" t="s">
        <v>4993</v>
      </c>
      <c r="D183" s="0" t="s">
        <v>5016</v>
      </c>
      <c r="E183" s="0" t="s">
        <v>5017</v>
      </c>
      <c r="F183" s="0" t="s">
        <v>4537</v>
      </c>
      <c r="G183" s="0" t="s">
        <v>5018</v>
      </c>
    </row>
    <row customHeight="1" ht="11.25">
      <c r="A184" s="0" t="s">
        <v>16</v>
      </c>
      <c r="B184" s="0" t="s">
        <v>4992</v>
      </c>
      <c r="C184" s="0" t="s">
        <v>4993</v>
      </c>
      <c r="D184" s="0" t="s">
        <v>5019</v>
      </c>
      <c r="E184" s="0" t="s">
        <v>5020</v>
      </c>
      <c r="F184" s="0" t="s">
        <v>4537</v>
      </c>
      <c r="G184" s="0" t="s">
        <v>5021</v>
      </c>
    </row>
    <row customHeight="1" ht="11.25">
      <c r="A185" s="0" t="s">
        <v>16</v>
      </c>
      <c r="B185" s="0" t="s">
        <v>4992</v>
      </c>
      <c r="C185" s="0" t="s">
        <v>4993</v>
      </c>
      <c r="D185" s="0" t="s">
        <v>5022</v>
      </c>
      <c r="E185" s="0" t="s">
        <v>5023</v>
      </c>
      <c r="F185" s="0" t="s">
        <v>4537</v>
      </c>
      <c r="G185" s="0" t="s">
        <v>5024</v>
      </c>
    </row>
    <row customHeight="1" ht="11.25">
      <c r="A186" s="0" t="s">
        <v>16</v>
      </c>
      <c r="B186" s="0" t="s">
        <v>4992</v>
      </c>
      <c r="C186" s="0" t="s">
        <v>4993</v>
      </c>
      <c r="D186" s="0" t="s">
        <v>5025</v>
      </c>
      <c r="E186" s="0" t="s">
        <v>5026</v>
      </c>
      <c r="F186" s="0" t="s">
        <v>4537</v>
      </c>
      <c r="G186" s="0" t="s">
        <v>5027</v>
      </c>
    </row>
    <row customHeight="1" ht="11.25">
      <c r="A187" s="0" t="s">
        <v>16</v>
      </c>
      <c r="B187" s="0" t="s">
        <v>4992</v>
      </c>
      <c r="C187" s="0" t="s">
        <v>4993</v>
      </c>
      <c r="D187" s="0" t="s">
        <v>5028</v>
      </c>
      <c r="E187" s="0" t="s">
        <v>5029</v>
      </c>
      <c r="F187" s="0" t="s">
        <v>4537</v>
      </c>
      <c r="G187" s="0" t="s">
        <v>5030</v>
      </c>
    </row>
    <row customHeight="1" ht="11.25">
      <c r="A188" s="0" t="s">
        <v>16</v>
      </c>
      <c r="B188" s="0" t="s">
        <v>4992</v>
      </c>
      <c r="C188" s="0" t="s">
        <v>4993</v>
      </c>
      <c r="D188" s="0" t="s">
        <v>5031</v>
      </c>
      <c r="E188" s="0" t="s">
        <v>5032</v>
      </c>
      <c r="F188" s="0" t="s">
        <v>4537</v>
      </c>
      <c r="G188" s="0" t="s">
        <v>5033</v>
      </c>
    </row>
    <row customHeight="1" ht="11.25">
      <c r="A189" s="0" t="s">
        <v>16</v>
      </c>
      <c r="B189" s="0" t="s">
        <v>4992</v>
      </c>
      <c r="C189" s="0" t="s">
        <v>4993</v>
      </c>
      <c r="D189" s="0" t="s">
        <v>5034</v>
      </c>
      <c r="E189" s="0" t="s">
        <v>5035</v>
      </c>
      <c r="F189" s="0" t="s">
        <v>4537</v>
      </c>
      <c r="G189" s="0" t="s">
        <v>5036</v>
      </c>
    </row>
    <row customHeight="1" ht="11.25">
      <c r="A190" s="0" t="s">
        <v>16</v>
      </c>
      <c r="B190" s="0" t="s">
        <v>4992</v>
      </c>
      <c r="C190" s="0" t="s">
        <v>4993</v>
      </c>
      <c r="D190" s="0" t="s">
        <v>5037</v>
      </c>
      <c r="E190" s="0" t="s">
        <v>5038</v>
      </c>
      <c r="F190" s="0" t="s">
        <v>4537</v>
      </c>
      <c r="G190" s="0" t="s">
        <v>5039</v>
      </c>
    </row>
    <row customHeight="1" ht="11.25">
      <c r="A191" s="0" t="s">
        <v>16</v>
      </c>
      <c r="B191" s="0" t="s">
        <v>5040</v>
      </c>
      <c r="C191" s="0" t="s">
        <v>5041</v>
      </c>
      <c r="D191" s="0" t="s">
        <v>5040</v>
      </c>
      <c r="E191" s="0" t="s">
        <v>5041</v>
      </c>
      <c r="F191" s="0" t="s">
        <v>4531</v>
      </c>
      <c r="G191" s="0" t="s">
        <v>5042</v>
      </c>
    </row>
    <row customHeight="1" ht="11.25">
      <c r="A192" s="0" t="s">
        <v>16</v>
      </c>
      <c r="B192" s="0" t="s">
        <v>5043</v>
      </c>
      <c r="C192" s="0" t="s">
        <v>5044</v>
      </c>
      <c r="D192" s="0" t="s">
        <v>5045</v>
      </c>
      <c r="E192" s="0" t="s">
        <v>5046</v>
      </c>
      <c r="F192" s="0" t="s">
        <v>4537</v>
      </c>
      <c r="G192" s="0" t="s">
        <v>5047</v>
      </c>
    </row>
    <row customHeight="1" ht="11.25">
      <c r="A193" s="0" t="s">
        <v>16</v>
      </c>
      <c r="B193" s="0" t="s">
        <v>5043</v>
      </c>
      <c r="C193" s="0" t="s">
        <v>5044</v>
      </c>
      <c r="D193" s="0" t="s">
        <v>5048</v>
      </c>
      <c r="E193" s="0" t="s">
        <v>5049</v>
      </c>
      <c r="F193" s="0" t="s">
        <v>4537</v>
      </c>
      <c r="G193" s="0" t="s">
        <v>5050</v>
      </c>
    </row>
    <row customHeight="1" ht="11.25">
      <c r="A194" s="0" t="s">
        <v>16</v>
      </c>
      <c r="B194" s="0" t="s">
        <v>5043</v>
      </c>
      <c r="C194" s="0" t="s">
        <v>5044</v>
      </c>
      <c r="D194" s="0" t="s">
        <v>5043</v>
      </c>
      <c r="E194" s="0" t="s">
        <v>5044</v>
      </c>
      <c r="F194" s="0" t="s">
        <v>4534</v>
      </c>
      <c r="G194" s="0" t="s">
        <v>5051</v>
      </c>
    </row>
    <row customHeight="1" ht="11.25">
      <c r="A195" s="0" t="s">
        <v>16</v>
      </c>
      <c r="B195" s="0" t="s">
        <v>5043</v>
      </c>
      <c r="C195" s="0" t="s">
        <v>5044</v>
      </c>
      <c r="D195" s="0" t="s">
        <v>5052</v>
      </c>
      <c r="E195" s="0" t="s">
        <v>5053</v>
      </c>
      <c r="F195" s="0" t="s">
        <v>4537</v>
      </c>
      <c r="G195" s="0" t="s">
        <v>5054</v>
      </c>
    </row>
    <row customHeight="1" ht="11.25">
      <c r="A196" s="0" t="s">
        <v>16</v>
      </c>
      <c r="B196" s="0" t="s">
        <v>5043</v>
      </c>
      <c r="C196" s="0" t="s">
        <v>5044</v>
      </c>
      <c r="D196" s="0" t="s">
        <v>5055</v>
      </c>
      <c r="E196" s="0" t="s">
        <v>5056</v>
      </c>
      <c r="F196" s="0" t="s">
        <v>4537</v>
      </c>
      <c r="G196" s="0" t="s">
        <v>5057</v>
      </c>
    </row>
    <row customHeight="1" ht="11.25">
      <c r="A197" s="0" t="s">
        <v>16</v>
      </c>
      <c r="B197" s="0" t="s">
        <v>5043</v>
      </c>
      <c r="C197" s="0" t="s">
        <v>5044</v>
      </c>
      <c r="D197" s="0" t="s">
        <v>5058</v>
      </c>
      <c r="E197" s="0" t="s">
        <v>5059</v>
      </c>
      <c r="F197" s="0" t="s">
        <v>4537</v>
      </c>
      <c r="G197" s="0" t="s">
        <v>5060</v>
      </c>
    </row>
    <row customHeight="1" ht="11.25">
      <c r="A198" s="0" t="s">
        <v>16</v>
      </c>
      <c r="B198" s="0" t="s">
        <v>5043</v>
      </c>
      <c r="C198" s="0" t="s">
        <v>5044</v>
      </c>
      <c r="D198" s="0" t="s">
        <v>5061</v>
      </c>
      <c r="E198" s="0" t="s">
        <v>5062</v>
      </c>
      <c r="F198" s="0" t="s">
        <v>4537</v>
      </c>
      <c r="G198" s="0" t="s">
        <v>5063</v>
      </c>
    </row>
    <row customHeight="1" ht="11.25">
      <c r="A199" s="0" t="s">
        <v>16</v>
      </c>
      <c r="B199" s="0" t="s">
        <v>5043</v>
      </c>
      <c r="C199" s="0" t="s">
        <v>5044</v>
      </c>
      <c r="D199" s="0" t="s">
        <v>5064</v>
      </c>
      <c r="E199" s="0" t="s">
        <v>5065</v>
      </c>
      <c r="F199" s="0" t="s">
        <v>4537</v>
      </c>
      <c r="G199" s="0" t="s">
        <v>5066</v>
      </c>
    </row>
    <row customHeight="1" ht="11.25">
      <c r="A200" s="0" t="s">
        <v>16</v>
      </c>
      <c r="B200" s="0" t="s">
        <v>5043</v>
      </c>
      <c r="C200" s="0" t="s">
        <v>5044</v>
      </c>
      <c r="D200" s="0" t="s">
        <v>5067</v>
      </c>
      <c r="E200" s="0" t="s">
        <v>5068</v>
      </c>
      <c r="F200" s="0" t="s">
        <v>4537</v>
      </c>
      <c r="G200" s="0" t="s">
        <v>5069</v>
      </c>
    </row>
    <row customHeight="1" ht="11.25">
      <c r="A201" s="0" t="s">
        <v>16</v>
      </c>
      <c r="B201" s="0" t="s">
        <v>5043</v>
      </c>
      <c r="C201" s="0" t="s">
        <v>5044</v>
      </c>
      <c r="D201" s="0" t="s">
        <v>5070</v>
      </c>
      <c r="E201" s="0" t="s">
        <v>5071</v>
      </c>
      <c r="F201" s="0" t="s">
        <v>4537</v>
      </c>
      <c r="G201" s="0" t="s">
        <v>5072</v>
      </c>
    </row>
    <row customHeight="1" ht="11.25">
      <c r="A202" s="0" t="s">
        <v>16</v>
      </c>
      <c r="B202" s="0" t="s">
        <v>5073</v>
      </c>
      <c r="C202" s="0" t="s">
        <v>5074</v>
      </c>
      <c r="D202" s="0" t="s">
        <v>5073</v>
      </c>
      <c r="E202" s="0" t="s">
        <v>5074</v>
      </c>
      <c r="F202" s="0" t="s">
        <v>4531</v>
      </c>
      <c r="G202" s="0" t="s">
        <v>5075</v>
      </c>
    </row>
    <row customHeight="1" ht="11.25">
      <c r="A203" s="0" t="s">
        <v>16</v>
      </c>
      <c r="B203" s="0" t="s">
        <v>5076</v>
      </c>
      <c r="C203" s="0" t="s">
        <v>5077</v>
      </c>
      <c r="D203" s="0" t="s">
        <v>5078</v>
      </c>
      <c r="E203" s="0" t="s">
        <v>5079</v>
      </c>
      <c r="F203" s="0" t="s">
        <v>4592</v>
      </c>
      <c r="G203" s="0" t="s">
        <v>5080</v>
      </c>
    </row>
    <row customHeight="1" ht="11.25">
      <c r="A204" s="0" t="s">
        <v>16</v>
      </c>
      <c r="B204" s="0" t="s">
        <v>5076</v>
      </c>
      <c r="C204" s="0" t="s">
        <v>5077</v>
      </c>
      <c r="D204" s="0" t="s">
        <v>5081</v>
      </c>
      <c r="E204" s="0" t="s">
        <v>5082</v>
      </c>
      <c r="F204" s="0" t="s">
        <v>4537</v>
      </c>
      <c r="G204" s="0" t="s">
        <v>5083</v>
      </c>
    </row>
    <row customHeight="1" ht="11.25">
      <c r="A205" s="0" t="s">
        <v>16</v>
      </c>
      <c r="B205" s="0" t="s">
        <v>5076</v>
      </c>
      <c r="C205" s="0" t="s">
        <v>5077</v>
      </c>
      <c r="D205" s="0" t="s">
        <v>5076</v>
      </c>
      <c r="E205" s="0" t="s">
        <v>5077</v>
      </c>
      <c r="F205" s="0" t="s">
        <v>4534</v>
      </c>
      <c r="G205" s="0" t="s">
        <v>5084</v>
      </c>
    </row>
    <row customHeight="1" ht="11.25">
      <c r="A206" s="0" t="s">
        <v>16</v>
      </c>
      <c r="B206" s="0" t="s">
        <v>5076</v>
      </c>
      <c r="C206" s="0" t="s">
        <v>5077</v>
      </c>
      <c r="D206" s="0" t="s">
        <v>5085</v>
      </c>
      <c r="E206" s="0" t="s">
        <v>5086</v>
      </c>
      <c r="F206" s="0" t="s">
        <v>4537</v>
      </c>
      <c r="G206" s="0" t="s">
        <v>5087</v>
      </c>
    </row>
    <row customHeight="1" ht="11.25">
      <c r="A207" s="0" t="s">
        <v>16</v>
      </c>
      <c r="B207" s="0" t="s">
        <v>5076</v>
      </c>
      <c r="C207" s="0" t="s">
        <v>5077</v>
      </c>
      <c r="D207" s="0" t="s">
        <v>4686</v>
      </c>
      <c r="E207" s="0" t="s">
        <v>5088</v>
      </c>
      <c r="F207" s="0" t="s">
        <v>4537</v>
      </c>
      <c r="G207" s="0" t="s">
        <v>5089</v>
      </c>
    </row>
    <row customHeight="1" ht="11.25">
      <c r="A208" s="0" t="s">
        <v>16</v>
      </c>
      <c r="B208" s="0" t="s">
        <v>5076</v>
      </c>
      <c r="C208" s="0" t="s">
        <v>5077</v>
      </c>
      <c r="D208" s="0" t="s">
        <v>5090</v>
      </c>
      <c r="E208" s="0" t="s">
        <v>5091</v>
      </c>
      <c r="F208" s="0" t="s">
        <v>4603</v>
      </c>
      <c r="G208" s="0" t="s">
        <v>5092</v>
      </c>
    </row>
    <row customHeight="1" ht="11.25">
      <c r="A209" s="0" t="s">
        <v>16</v>
      </c>
      <c r="B209" s="0" t="s">
        <v>5093</v>
      </c>
      <c r="C209" s="0" t="s">
        <v>5094</v>
      </c>
      <c r="D209" s="0" t="s">
        <v>5093</v>
      </c>
      <c r="E209" s="0" t="s">
        <v>5094</v>
      </c>
      <c r="F209" s="0" t="s">
        <v>4706</v>
      </c>
      <c r="G209" s="0" t="s">
        <v>5095</v>
      </c>
    </row>
    <row customHeight="1" ht="11.25">
      <c r="A210" s="0" t="s">
        <v>16</v>
      </c>
      <c r="B210" s="0" t="s">
        <v>5096</v>
      </c>
      <c r="C210" s="0" t="s">
        <v>5097</v>
      </c>
      <c r="D210" s="0" t="s">
        <v>5096</v>
      </c>
      <c r="E210" s="0" t="s">
        <v>5097</v>
      </c>
      <c r="F210" s="0" t="s">
        <v>4531</v>
      </c>
      <c r="G210" s="0" t="s">
        <v>5098</v>
      </c>
    </row>
    <row customHeight="1" ht="11.25">
      <c r="A211" s="0" t="s">
        <v>16</v>
      </c>
      <c r="B211" s="0" t="s">
        <v>5099</v>
      </c>
      <c r="C211" s="0" t="s">
        <v>5100</v>
      </c>
      <c r="D211" s="0" t="s">
        <v>5101</v>
      </c>
      <c r="E211" s="0" t="s">
        <v>5102</v>
      </c>
      <c r="F211" s="0" t="s">
        <v>4537</v>
      </c>
      <c r="G211" s="0" t="s">
        <v>5103</v>
      </c>
    </row>
    <row customHeight="1" ht="11.25">
      <c r="A212" s="0" t="s">
        <v>16</v>
      </c>
      <c r="B212" s="0" t="s">
        <v>5099</v>
      </c>
      <c r="C212" s="0" t="s">
        <v>5100</v>
      </c>
      <c r="D212" s="0" t="s">
        <v>5104</v>
      </c>
      <c r="E212" s="0" t="s">
        <v>5105</v>
      </c>
      <c r="F212" s="0" t="s">
        <v>4537</v>
      </c>
      <c r="G212" s="0" t="s">
        <v>5106</v>
      </c>
    </row>
    <row customHeight="1" ht="11.25">
      <c r="A213" s="0" t="s">
        <v>16</v>
      </c>
      <c r="B213" s="0" t="s">
        <v>5099</v>
      </c>
      <c r="C213" s="0" t="s">
        <v>5100</v>
      </c>
      <c r="D213" s="0" t="s">
        <v>5107</v>
      </c>
      <c r="E213" s="0" t="s">
        <v>5108</v>
      </c>
      <c r="F213" s="0" t="s">
        <v>4537</v>
      </c>
      <c r="G213" s="0" t="s">
        <v>5109</v>
      </c>
    </row>
    <row customHeight="1" ht="11.25">
      <c r="A214" s="0" t="s">
        <v>16</v>
      </c>
      <c r="B214" s="0" t="s">
        <v>5099</v>
      </c>
      <c r="C214" s="0" t="s">
        <v>5100</v>
      </c>
      <c r="D214" s="0" t="s">
        <v>5110</v>
      </c>
      <c r="E214" s="0" t="s">
        <v>5111</v>
      </c>
      <c r="F214" s="0" t="s">
        <v>4537</v>
      </c>
      <c r="G214" s="0" t="s">
        <v>5112</v>
      </c>
    </row>
    <row customHeight="1" ht="11.25">
      <c r="A215" s="0" t="s">
        <v>16</v>
      </c>
      <c r="B215" s="0" t="s">
        <v>5099</v>
      </c>
      <c r="C215" s="0" t="s">
        <v>5100</v>
      </c>
      <c r="D215" s="0" t="s">
        <v>5099</v>
      </c>
      <c r="E215" s="0" t="s">
        <v>5100</v>
      </c>
      <c r="F215" s="0" t="s">
        <v>4534</v>
      </c>
      <c r="G215" s="0" t="s">
        <v>5113</v>
      </c>
    </row>
    <row customHeight="1" ht="11.25">
      <c r="A216" s="0" t="s">
        <v>16</v>
      </c>
      <c r="B216" s="0" t="s">
        <v>5099</v>
      </c>
      <c r="C216" s="0" t="s">
        <v>5100</v>
      </c>
      <c r="D216" s="0" t="s">
        <v>5114</v>
      </c>
      <c r="E216" s="0" t="s">
        <v>5115</v>
      </c>
      <c r="F216" s="0" t="s">
        <v>4537</v>
      </c>
      <c r="G216" s="0" t="s">
        <v>5116</v>
      </c>
    </row>
    <row customHeight="1" ht="11.25">
      <c r="A217" s="0" t="s">
        <v>16</v>
      </c>
      <c r="B217" s="0" t="s">
        <v>5099</v>
      </c>
      <c r="C217" s="0" t="s">
        <v>5100</v>
      </c>
      <c r="D217" s="0" t="s">
        <v>5117</v>
      </c>
      <c r="E217" s="0" t="s">
        <v>5118</v>
      </c>
      <c r="F217" s="0" t="s">
        <v>4537</v>
      </c>
      <c r="G217" s="0" t="s">
        <v>5119</v>
      </c>
    </row>
    <row customHeight="1" ht="11.25">
      <c r="A218" s="0" t="s">
        <v>16</v>
      </c>
      <c r="B218" s="0" t="s">
        <v>5099</v>
      </c>
      <c r="C218" s="0" t="s">
        <v>5100</v>
      </c>
      <c r="D218" s="0" t="s">
        <v>5120</v>
      </c>
      <c r="E218" s="0" t="s">
        <v>5121</v>
      </c>
      <c r="F218" s="0" t="s">
        <v>4537</v>
      </c>
      <c r="G218" s="0" t="s">
        <v>5122</v>
      </c>
    </row>
    <row customHeight="1" ht="11.25">
      <c r="A219" s="0" t="s">
        <v>16</v>
      </c>
      <c r="B219" s="0" t="s">
        <v>5099</v>
      </c>
      <c r="C219" s="0" t="s">
        <v>5100</v>
      </c>
      <c r="D219" s="0" t="s">
        <v>5123</v>
      </c>
      <c r="E219" s="0" t="s">
        <v>5124</v>
      </c>
      <c r="F219" s="0" t="s">
        <v>4537</v>
      </c>
      <c r="G219" s="0" t="s">
        <v>5125</v>
      </c>
    </row>
    <row customHeight="1" ht="11.25">
      <c r="A220" s="0" t="s">
        <v>16</v>
      </c>
      <c r="B220" s="0" t="s">
        <v>5099</v>
      </c>
      <c r="C220" s="0" t="s">
        <v>5100</v>
      </c>
      <c r="D220" s="0" t="s">
        <v>5126</v>
      </c>
      <c r="E220" s="0" t="s">
        <v>5127</v>
      </c>
      <c r="F220" s="0" t="s">
        <v>4603</v>
      </c>
      <c r="G220" s="0" t="s">
        <v>5128</v>
      </c>
    </row>
    <row customHeight="1" ht="11.25">
      <c r="A221" s="0" t="s">
        <v>16</v>
      </c>
      <c r="B221" s="0" t="s">
        <v>5099</v>
      </c>
      <c r="C221" s="0" t="s">
        <v>5100</v>
      </c>
      <c r="D221" s="0" t="s">
        <v>5129</v>
      </c>
      <c r="E221" s="0" t="s">
        <v>5130</v>
      </c>
      <c r="F221" s="0" t="s">
        <v>4537</v>
      </c>
      <c r="G221" s="0" t="s">
        <v>5131</v>
      </c>
    </row>
    <row customHeight="1" ht="11.25">
      <c r="A222" s="0" t="s">
        <v>16</v>
      </c>
      <c r="B222" s="0" t="s">
        <v>5132</v>
      </c>
      <c r="C222" s="0" t="s">
        <v>5133</v>
      </c>
      <c r="D222" s="0" t="s">
        <v>5132</v>
      </c>
      <c r="E222" s="0" t="s">
        <v>5133</v>
      </c>
      <c r="F222" s="0" t="s">
        <v>4531</v>
      </c>
      <c r="G222" s="0" t="s">
        <v>5134</v>
      </c>
    </row>
    <row customHeight="1" ht="11.25">
      <c r="A223" s="0" t="s">
        <v>16</v>
      </c>
      <c r="B223" s="0" t="s">
        <v>5135</v>
      </c>
      <c r="C223" s="0" t="s">
        <v>5136</v>
      </c>
      <c r="D223" s="0" t="s">
        <v>5137</v>
      </c>
      <c r="E223" s="0" t="s">
        <v>5138</v>
      </c>
      <c r="F223" s="0" t="s">
        <v>4592</v>
      </c>
      <c r="G223" s="0" t="s">
        <v>5139</v>
      </c>
    </row>
    <row customHeight="1" ht="11.25">
      <c r="A224" s="0" t="s">
        <v>16</v>
      </c>
      <c r="B224" s="0" t="s">
        <v>5135</v>
      </c>
      <c r="C224" s="0" t="s">
        <v>5136</v>
      </c>
      <c r="D224" s="0" t="s">
        <v>5140</v>
      </c>
      <c r="E224" s="0" t="s">
        <v>5141</v>
      </c>
      <c r="F224" s="0" t="s">
        <v>4537</v>
      </c>
      <c r="G224" s="0" t="s">
        <v>5142</v>
      </c>
    </row>
    <row customHeight="1" ht="11.25">
      <c r="A225" s="0" t="s">
        <v>16</v>
      </c>
      <c r="B225" s="0" t="s">
        <v>5135</v>
      </c>
      <c r="C225" s="0" t="s">
        <v>5136</v>
      </c>
      <c r="D225" s="0" t="s">
        <v>5143</v>
      </c>
      <c r="E225" s="0" t="s">
        <v>5144</v>
      </c>
      <c r="F225" s="0" t="s">
        <v>4537</v>
      </c>
      <c r="G225" s="0" t="s">
        <v>5145</v>
      </c>
    </row>
    <row customHeight="1" ht="11.25">
      <c r="A226" s="0" t="s">
        <v>16</v>
      </c>
      <c r="B226" s="0" t="s">
        <v>5135</v>
      </c>
      <c r="C226" s="0" t="s">
        <v>5136</v>
      </c>
      <c r="D226" s="0" t="s">
        <v>5135</v>
      </c>
      <c r="E226" s="0" t="s">
        <v>5136</v>
      </c>
      <c r="F226" s="0" t="s">
        <v>4534</v>
      </c>
      <c r="G226" s="0" t="s">
        <v>5146</v>
      </c>
    </row>
    <row customHeight="1" ht="11.25">
      <c r="A227" s="0" t="s">
        <v>16</v>
      </c>
      <c r="B227" s="0" t="s">
        <v>5135</v>
      </c>
      <c r="C227" s="0" t="s">
        <v>5136</v>
      </c>
      <c r="D227" s="0" t="s">
        <v>5147</v>
      </c>
      <c r="E227" s="0" t="s">
        <v>5148</v>
      </c>
      <c r="F227" s="0" t="s">
        <v>4537</v>
      </c>
      <c r="G227" s="0" t="s">
        <v>5149</v>
      </c>
    </row>
    <row customHeight="1" ht="11.25">
      <c r="A228" s="0" t="s">
        <v>16</v>
      </c>
      <c r="B228" s="0" t="s">
        <v>5135</v>
      </c>
      <c r="C228" s="0" t="s">
        <v>5136</v>
      </c>
      <c r="D228" s="0" t="s">
        <v>5150</v>
      </c>
      <c r="E228" s="0" t="s">
        <v>5151</v>
      </c>
      <c r="F228" s="0" t="s">
        <v>4537</v>
      </c>
      <c r="G228" s="0" t="s">
        <v>5152</v>
      </c>
    </row>
    <row customHeight="1" ht="11.25">
      <c r="A229" s="0" t="s">
        <v>16</v>
      </c>
      <c r="B229" s="0" t="s">
        <v>5153</v>
      </c>
      <c r="C229" s="0" t="s">
        <v>5154</v>
      </c>
      <c r="D229" s="0" t="s">
        <v>5153</v>
      </c>
      <c r="E229" s="0" t="s">
        <v>5154</v>
      </c>
      <c r="F229" s="0" t="s">
        <v>4531</v>
      </c>
      <c r="G229" s="0" t="s">
        <v>5155</v>
      </c>
    </row>
    <row customHeight="1" ht="11.25">
      <c r="A230" s="0" t="s">
        <v>16</v>
      </c>
      <c r="B230" s="0" t="s">
        <v>5156</v>
      </c>
      <c r="C230" s="0" t="s">
        <v>5157</v>
      </c>
      <c r="D230" s="0" t="s">
        <v>5158</v>
      </c>
      <c r="E230" s="0" t="s">
        <v>5159</v>
      </c>
      <c r="F230" s="0" t="s">
        <v>4537</v>
      </c>
      <c r="G230" s="0" t="s">
        <v>5160</v>
      </c>
    </row>
    <row customHeight="1" ht="11.25">
      <c r="A231" s="0" t="s">
        <v>16</v>
      </c>
      <c r="B231" s="0" t="s">
        <v>5156</v>
      </c>
      <c r="C231" s="0" t="s">
        <v>5157</v>
      </c>
      <c r="D231" s="0" t="s">
        <v>5161</v>
      </c>
      <c r="E231" s="0" t="s">
        <v>5162</v>
      </c>
      <c r="F231" s="0" t="s">
        <v>4537</v>
      </c>
      <c r="G231" s="0" t="s">
        <v>5163</v>
      </c>
    </row>
    <row customHeight="1" ht="11.25">
      <c r="A232" s="0" t="s">
        <v>16</v>
      </c>
      <c r="B232" s="0" t="s">
        <v>5156</v>
      </c>
      <c r="C232" s="0" t="s">
        <v>5157</v>
      </c>
      <c r="D232" s="0" t="s">
        <v>5164</v>
      </c>
      <c r="E232" s="0" t="s">
        <v>5165</v>
      </c>
      <c r="F232" s="0" t="s">
        <v>4537</v>
      </c>
      <c r="G232" s="0" t="s">
        <v>5166</v>
      </c>
    </row>
    <row customHeight="1" ht="11.25">
      <c r="A233" s="0" t="s">
        <v>16</v>
      </c>
      <c r="B233" s="0" t="s">
        <v>5156</v>
      </c>
      <c r="C233" s="0" t="s">
        <v>5157</v>
      </c>
      <c r="D233" s="0" t="s">
        <v>5167</v>
      </c>
      <c r="E233" s="0" t="s">
        <v>5168</v>
      </c>
      <c r="F233" s="0" t="s">
        <v>4537</v>
      </c>
      <c r="G233" s="0" t="s">
        <v>5169</v>
      </c>
    </row>
    <row customHeight="1" ht="11.25">
      <c r="A234" s="0" t="s">
        <v>16</v>
      </c>
      <c r="B234" s="0" t="s">
        <v>5156</v>
      </c>
      <c r="C234" s="0" t="s">
        <v>5157</v>
      </c>
      <c r="D234" s="0" t="s">
        <v>5170</v>
      </c>
      <c r="E234" s="0" t="s">
        <v>5171</v>
      </c>
      <c r="F234" s="0" t="s">
        <v>4537</v>
      </c>
      <c r="G234" s="0" t="s">
        <v>5172</v>
      </c>
    </row>
    <row customHeight="1" ht="11.25">
      <c r="A235" s="0" t="s">
        <v>16</v>
      </c>
      <c r="B235" s="0" t="s">
        <v>5156</v>
      </c>
      <c r="C235" s="0" t="s">
        <v>5157</v>
      </c>
      <c r="D235" s="0" t="s">
        <v>5173</v>
      </c>
      <c r="E235" s="0" t="s">
        <v>5174</v>
      </c>
      <c r="F235" s="0" t="s">
        <v>4537</v>
      </c>
      <c r="G235" s="0" t="s">
        <v>5175</v>
      </c>
    </row>
    <row customHeight="1" ht="11.25">
      <c r="A236" s="0" t="s">
        <v>16</v>
      </c>
      <c r="B236" s="0" t="s">
        <v>5156</v>
      </c>
      <c r="C236" s="0" t="s">
        <v>5157</v>
      </c>
      <c r="D236" s="0" t="s">
        <v>5176</v>
      </c>
      <c r="E236" s="0" t="s">
        <v>5177</v>
      </c>
      <c r="F236" s="0" t="s">
        <v>4537</v>
      </c>
      <c r="G236" s="0" t="s">
        <v>5178</v>
      </c>
    </row>
    <row customHeight="1" ht="11.25">
      <c r="A237" s="0" t="s">
        <v>16</v>
      </c>
      <c r="B237" s="0" t="s">
        <v>5156</v>
      </c>
      <c r="C237" s="0" t="s">
        <v>5157</v>
      </c>
      <c r="D237" s="0" t="s">
        <v>5179</v>
      </c>
      <c r="E237" s="0" t="s">
        <v>5180</v>
      </c>
      <c r="F237" s="0" t="s">
        <v>4537</v>
      </c>
      <c r="G237" s="0" t="s">
        <v>5181</v>
      </c>
    </row>
    <row customHeight="1" ht="11.25">
      <c r="A238" s="0" t="s">
        <v>16</v>
      </c>
      <c r="B238" s="0" t="s">
        <v>5156</v>
      </c>
      <c r="C238" s="0" t="s">
        <v>5157</v>
      </c>
      <c r="D238" s="0" t="s">
        <v>5156</v>
      </c>
      <c r="E238" s="0" t="s">
        <v>5157</v>
      </c>
      <c r="F238" s="0" t="s">
        <v>4534</v>
      </c>
      <c r="G238" s="0" t="s">
        <v>5182</v>
      </c>
    </row>
    <row customHeight="1" ht="11.25">
      <c r="A239" s="0" t="s">
        <v>16</v>
      </c>
      <c r="B239" s="0" t="s">
        <v>5156</v>
      </c>
      <c r="C239" s="0" t="s">
        <v>5157</v>
      </c>
      <c r="D239" s="0" t="s">
        <v>5183</v>
      </c>
      <c r="E239" s="0" t="s">
        <v>5184</v>
      </c>
      <c r="F239" s="0" t="s">
        <v>4537</v>
      </c>
      <c r="G239" s="0" t="s">
        <v>5185</v>
      </c>
    </row>
    <row customHeight="1" ht="11.25">
      <c r="A240" s="0" t="s">
        <v>16</v>
      </c>
      <c r="B240" s="0" t="s">
        <v>5156</v>
      </c>
      <c r="C240" s="0" t="s">
        <v>5157</v>
      </c>
      <c r="D240" s="0" t="s">
        <v>5186</v>
      </c>
      <c r="E240" s="0" t="s">
        <v>5187</v>
      </c>
      <c r="F240" s="0" t="s">
        <v>4537</v>
      </c>
      <c r="G240" s="0" t="s">
        <v>5188</v>
      </c>
    </row>
    <row customHeight="1" ht="11.25">
      <c r="A241" s="0" t="s">
        <v>16</v>
      </c>
      <c r="B241" s="0" t="s">
        <v>5156</v>
      </c>
      <c r="C241" s="0" t="s">
        <v>5157</v>
      </c>
      <c r="D241" s="0" t="s">
        <v>5189</v>
      </c>
      <c r="E241" s="0" t="s">
        <v>5190</v>
      </c>
      <c r="F241" s="0" t="s">
        <v>4537</v>
      </c>
      <c r="G241" s="0" t="s">
        <v>5191</v>
      </c>
    </row>
    <row customHeight="1" ht="11.25">
      <c r="A242" s="0" t="s">
        <v>16</v>
      </c>
      <c r="B242" s="0" t="s">
        <v>5156</v>
      </c>
      <c r="C242" s="0" t="s">
        <v>5157</v>
      </c>
      <c r="D242" s="0" t="s">
        <v>5192</v>
      </c>
      <c r="E242" s="0" t="s">
        <v>5193</v>
      </c>
      <c r="F242" s="0" t="s">
        <v>4537</v>
      </c>
      <c r="G242" s="0" t="s">
        <v>5194</v>
      </c>
    </row>
    <row customHeight="1" ht="11.25">
      <c r="A243" s="0" t="s">
        <v>16</v>
      </c>
      <c r="B243" s="0" t="s">
        <v>5156</v>
      </c>
      <c r="C243" s="0" t="s">
        <v>5157</v>
      </c>
      <c r="D243" s="0" t="s">
        <v>5195</v>
      </c>
      <c r="E243" s="0" t="s">
        <v>5196</v>
      </c>
      <c r="F243" s="0" t="s">
        <v>4537</v>
      </c>
      <c r="G243" s="0" t="s">
        <v>5197</v>
      </c>
    </row>
    <row customHeight="1" ht="11.25">
      <c r="A244" s="0" t="s">
        <v>16</v>
      </c>
      <c r="B244" s="0" t="s">
        <v>5198</v>
      </c>
      <c r="C244" s="0" t="s">
        <v>5199</v>
      </c>
      <c r="D244" s="0" t="s">
        <v>5198</v>
      </c>
      <c r="E244" s="0" t="s">
        <v>5199</v>
      </c>
      <c r="F244" s="0" t="s">
        <v>4531</v>
      </c>
      <c r="G244" s="0" t="s">
        <v>5200</v>
      </c>
    </row>
    <row customHeight="1" ht="11.25">
      <c r="A245" s="0" t="s">
        <v>16</v>
      </c>
      <c r="B245" s="0" t="s">
        <v>5201</v>
      </c>
      <c r="C245" s="0" t="s">
        <v>5202</v>
      </c>
      <c r="D245" s="0" t="s">
        <v>5203</v>
      </c>
      <c r="E245" s="0" t="s">
        <v>5204</v>
      </c>
      <c r="F245" s="0" t="s">
        <v>4537</v>
      </c>
      <c r="G245" s="0" t="s">
        <v>5205</v>
      </c>
    </row>
    <row customHeight="1" ht="11.25">
      <c r="A246" s="0" t="s">
        <v>16</v>
      </c>
      <c r="B246" s="0" t="s">
        <v>5201</v>
      </c>
      <c r="C246" s="0" t="s">
        <v>5202</v>
      </c>
      <c r="D246" s="0" t="s">
        <v>5206</v>
      </c>
      <c r="E246" s="0" t="s">
        <v>5207</v>
      </c>
      <c r="F246" s="0" t="s">
        <v>4592</v>
      </c>
      <c r="G246" s="0" t="s">
        <v>5208</v>
      </c>
    </row>
    <row customHeight="1" ht="11.25">
      <c r="A247" s="0" t="s">
        <v>16</v>
      </c>
      <c r="B247" s="0" t="s">
        <v>5201</v>
      </c>
      <c r="C247" s="0" t="s">
        <v>5202</v>
      </c>
      <c r="D247" s="0" t="s">
        <v>5209</v>
      </c>
      <c r="E247" s="0" t="s">
        <v>5210</v>
      </c>
      <c r="F247" s="0" t="s">
        <v>4537</v>
      </c>
      <c r="G247" s="0" t="s">
        <v>5211</v>
      </c>
    </row>
    <row customHeight="1" ht="11.25">
      <c r="A248" s="0" t="s">
        <v>16</v>
      </c>
      <c r="B248" s="0" t="s">
        <v>5201</v>
      </c>
      <c r="C248" s="0" t="s">
        <v>5202</v>
      </c>
      <c r="D248" s="0" t="s">
        <v>5212</v>
      </c>
      <c r="E248" s="0" t="s">
        <v>5213</v>
      </c>
      <c r="F248" s="0" t="s">
        <v>4537</v>
      </c>
      <c r="G248" s="0" t="s">
        <v>5214</v>
      </c>
    </row>
    <row customHeight="1" ht="11.25">
      <c r="A249" s="0" t="s">
        <v>16</v>
      </c>
      <c r="B249" s="0" t="s">
        <v>5201</v>
      </c>
      <c r="C249" s="0" t="s">
        <v>5202</v>
      </c>
      <c r="D249" s="0" t="s">
        <v>5201</v>
      </c>
      <c r="E249" s="0" t="s">
        <v>5202</v>
      </c>
      <c r="F249" s="0" t="s">
        <v>4534</v>
      </c>
      <c r="G249" s="0" t="s">
        <v>5215</v>
      </c>
    </row>
    <row customHeight="1" ht="11.25">
      <c r="A250" s="0" t="s">
        <v>16</v>
      </c>
      <c r="B250" s="0" t="s">
        <v>5201</v>
      </c>
      <c r="C250" s="0" t="s">
        <v>5202</v>
      </c>
      <c r="D250" s="0" t="s">
        <v>5216</v>
      </c>
      <c r="E250" s="0" t="s">
        <v>5217</v>
      </c>
      <c r="F250" s="0" t="s">
        <v>4537</v>
      </c>
      <c r="G250" s="0" t="s">
        <v>5218</v>
      </c>
    </row>
    <row customHeight="1" ht="11.25">
      <c r="A251" s="0" t="s">
        <v>16</v>
      </c>
      <c r="B251" s="0" t="s">
        <v>5219</v>
      </c>
      <c r="C251" s="0" t="s">
        <v>5220</v>
      </c>
      <c r="D251" s="0" t="s">
        <v>5219</v>
      </c>
      <c r="E251" s="0" t="s">
        <v>5220</v>
      </c>
      <c r="F251" s="0" t="s">
        <v>4531</v>
      </c>
      <c r="G251" s="0" t="s">
        <v>5221</v>
      </c>
    </row>
    <row customHeight="1" ht="11.25">
      <c r="A252" s="0" t="s">
        <v>16</v>
      </c>
      <c r="B252" s="0" t="s">
        <v>5222</v>
      </c>
      <c r="C252" s="0" t="s">
        <v>5223</v>
      </c>
      <c r="D252" s="0" t="s">
        <v>5224</v>
      </c>
      <c r="E252" s="0" t="s">
        <v>5225</v>
      </c>
      <c r="F252" s="0" t="s">
        <v>4537</v>
      </c>
      <c r="G252" s="0" t="s">
        <v>5226</v>
      </c>
    </row>
    <row customHeight="1" ht="11.25">
      <c r="A253" s="0" t="s">
        <v>16</v>
      </c>
      <c r="B253" s="0" t="s">
        <v>5222</v>
      </c>
      <c r="C253" s="0" t="s">
        <v>5223</v>
      </c>
      <c r="D253" s="0" t="s">
        <v>5227</v>
      </c>
      <c r="E253" s="0" t="s">
        <v>5228</v>
      </c>
      <c r="F253" s="0" t="s">
        <v>4592</v>
      </c>
      <c r="G253" s="0" t="s">
        <v>5229</v>
      </c>
    </row>
    <row customHeight="1" ht="11.25">
      <c r="A254" s="0" t="s">
        <v>16</v>
      </c>
      <c r="B254" s="0" t="s">
        <v>5222</v>
      </c>
      <c r="C254" s="0" t="s">
        <v>5223</v>
      </c>
      <c r="D254" s="0" t="s">
        <v>5230</v>
      </c>
      <c r="E254" s="0" t="s">
        <v>5231</v>
      </c>
      <c r="F254" s="0" t="s">
        <v>4592</v>
      </c>
      <c r="G254" s="0" t="s">
        <v>5232</v>
      </c>
    </row>
    <row customHeight="1" ht="11.25">
      <c r="A255" s="0" t="s">
        <v>16</v>
      </c>
      <c r="B255" s="0" t="s">
        <v>5222</v>
      </c>
      <c r="C255" s="0" t="s">
        <v>5223</v>
      </c>
      <c r="D255" s="0" t="s">
        <v>5233</v>
      </c>
      <c r="E255" s="0" t="s">
        <v>5234</v>
      </c>
      <c r="F255" s="0" t="s">
        <v>4603</v>
      </c>
      <c r="G255" s="0" t="s">
        <v>5235</v>
      </c>
    </row>
    <row customHeight="1" ht="11.25">
      <c r="A256" s="0" t="s">
        <v>16</v>
      </c>
      <c r="B256" s="0" t="s">
        <v>5222</v>
      </c>
      <c r="C256" s="0" t="s">
        <v>5223</v>
      </c>
      <c r="D256" s="0" t="s">
        <v>5236</v>
      </c>
      <c r="E256" s="0" t="s">
        <v>5237</v>
      </c>
      <c r="F256" s="0" t="s">
        <v>4603</v>
      </c>
      <c r="G256" s="0" t="s">
        <v>5238</v>
      </c>
    </row>
    <row customHeight="1" ht="11.25">
      <c r="A257" s="0" t="s">
        <v>16</v>
      </c>
      <c r="B257" s="0" t="s">
        <v>5222</v>
      </c>
      <c r="C257" s="0" t="s">
        <v>5223</v>
      </c>
      <c r="D257" s="0" t="s">
        <v>5239</v>
      </c>
      <c r="E257" s="0" t="s">
        <v>5240</v>
      </c>
      <c r="F257" s="0" t="s">
        <v>4603</v>
      </c>
      <c r="G257" s="0" t="s">
        <v>5241</v>
      </c>
    </row>
    <row customHeight="1" ht="11.25">
      <c r="A258" s="0" t="s">
        <v>16</v>
      </c>
      <c r="B258" s="0" t="s">
        <v>5222</v>
      </c>
      <c r="C258" s="0" t="s">
        <v>5223</v>
      </c>
      <c r="D258" s="0" t="s">
        <v>5242</v>
      </c>
      <c r="E258" s="0" t="s">
        <v>5243</v>
      </c>
      <c r="F258" s="0" t="s">
        <v>4537</v>
      </c>
      <c r="G258" s="0" t="s">
        <v>5244</v>
      </c>
    </row>
    <row customHeight="1" ht="11.25">
      <c r="A259" s="0" t="s">
        <v>16</v>
      </c>
      <c r="B259" s="0" t="s">
        <v>5222</v>
      </c>
      <c r="C259" s="0" t="s">
        <v>5223</v>
      </c>
      <c r="D259" s="0" t="s">
        <v>5222</v>
      </c>
      <c r="E259" s="0" t="s">
        <v>5223</v>
      </c>
      <c r="F259" s="0" t="s">
        <v>4534</v>
      </c>
      <c r="G259" s="0" t="s">
        <v>5245</v>
      </c>
    </row>
    <row customHeight="1" ht="11.25">
      <c r="A260" s="0" t="s">
        <v>16</v>
      </c>
      <c r="B260" s="0" t="s">
        <v>5246</v>
      </c>
      <c r="C260" s="0" t="s">
        <v>5247</v>
      </c>
      <c r="D260" s="0" t="s">
        <v>5246</v>
      </c>
      <c r="E260" s="0" t="s">
        <v>5247</v>
      </c>
      <c r="F260" s="0" t="s">
        <v>4531</v>
      </c>
      <c r="G260" s="0" t="s">
        <v>5248</v>
      </c>
    </row>
    <row customHeight="1" ht="11.25">
      <c r="A261" s="0" t="s">
        <v>16</v>
      </c>
      <c r="B261" s="0" t="s">
        <v>5249</v>
      </c>
      <c r="C261" s="0" t="s">
        <v>5250</v>
      </c>
      <c r="D261" s="0" t="s">
        <v>5251</v>
      </c>
      <c r="E261" s="0" t="s">
        <v>5252</v>
      </c>
      <c r="F261" s="0" t="s">
        <v>4537</v>
      </c>
      <c r="G261" s="0" t="s">
        <v>5253</v>
      </c>
    </row>
    <row customHeight="1" ht="11.25">
      <c r="A262" s="0" t="s">
        <v>16</v>
      </c>
      <c r="B262" s="0" t="s">
        <v>5249</v>
      </c>
      <c r="C262" s="0" t="s">
        <v>5250</v>
      </c>
      <c r="D262" s="0" t="s">
        <v>5254</v>
      </c>
      <c r="E262" s="0" t="s">
        <v>5255</v>
      </c>
      <c r="F262" s="0" t="s">
        <v>4537</v>
      </c>
      <c r="G262" s="0" t="s">
        <v>5256</v>
      </c>
    </row>
    <row customHeight="1" ht="11.25">
      <c r="A263" s="0" t="s">
        <v>16</v>
      </c>
      <c r="B263" s="0" t="s">
        <v>5249</v>
      </c>
      <c r="C263" s="0" t="s">
        <v>5250</v>
      </c>
      <c r="D263" s="0" t="s">
        <v>5257</v>
      </c>
      <c r="E263" s="0" t="s">
        <v>5258</v>
      </c>
      <c r="F263" s="0" t="s">
        <v>4537</v>
      </c>
      <c r="G263" s="0" t="s">
        <v>5259</v>
      </c>
    </row>
    <row customHeight="1" ht="11.25">
      <c r="A264" s="0" t="s">
        <v>16</v>
      </c>
      <c r="B264" s="0" t="s">
        <v>5249</v>
      </c>
      <c r="C264" s="0" t="s">
        <v>5250</v>
      </c>
      <c r="D264" s="0" t="s">
        <v>5260</v>
      </c>
      <c r="E264" s="0" t="s">
        <v>5261</v>
      </c>
      <c r="F264" s="0" t="s">
        <v>4537</v>
      </c>
      <c r="G264" s="0" t="s">
        <v>5262</v>
      </c>
    </row>
    <row customHeight="1" ht="11.25">
      <c r="A265" s="0" t="s">
        <v>16</v>
      </c>
      <c r="B265" s="0" t="s">
        <v>5249</v>
      </c>
      <c r="C265" s="0" t="s">
        <v>5250</v>
      </c>
      <c r="D265" s="0" t="s">
        <v>5263</v>
      </c>
      <c r="E265" s="0" t="s">
        <v>5264</v>
      </c>
      <c r="F265" s="0" t="s">
        <v>4537</v>
      </c>
      <c r="G265" s="0" t="s">
        <v>5265</v>
      </c>
    </row>
    <row customHeight="1" ht="11.25">
      <c r="A266" s="0" t="s">
        <v>16</v>
      </c>
      <c r="B266" s="0" t="s">
        <v>5249</v>
      </c>
      <c r="C266" s="0" t="s">
        <v>5250</v>
      </c>
      <c r="D266" s="0" t="s">
        <v>5266</v>
      </c>
      <c r="E266" s="0" t="s">
        <v>5267</v>
      </c>
      <c r="F266" s="0" t="s">
        <v>4537</v>
      </c>
      <c r="G266" s="0" t="s">
        <v>5268</v>
      </c>
    </row>
    <row customHeight="1" ht="11.25">
      <c r="A267" s="0" t="s">
        <v>16</v>
      </c>
      <c r="B267" s="0" t="s">
        <v>5249</v>
      </c>
      <c r="C267" s="0" t="s">
        <v>5250</v>
      </c>
      <c r="D267" s="0" t="s">
        <v>5269</v>
      </c>
      <c r="E267" s="0" t="s">
        <v>5270</v>
      </c>
      <c r="F267" s="0" t="s">
        <v>4537</v>
      </c>
      <c r="G267" s="0" t="s">
        <v>5271</v>
      </c>
    </row>
    <row customHeight="1" ht="11.25">
      <c r="A268" s="0" t="s">
        <v>16</v>
      </c>
      <c r="B268" s="0" t="s">
        <v>5249</v>
      </c>
      <c r="C268" s="0" t="s">
        <v>5250</v>
      </c>
      <c r="D268" s="0" t="s">
        <v>5272</v>
      </c>
      <c r="E268" s="0" t="s">
        <v>5273</v>
      </c>
      <c r="F268" s="0" t="s">
        <v>4537</v>
      </c>
      <c r="G268" s="0" t="s">
        <v>5274</v>
      </c>
    </row>
    <row customHeight="1" ht="11.25">
      <c r="A269" s="0" t="s">
        <v>16</v>
      </c>
      <c r="B269" s="0" t="s">
        <v>5249</v>
      </c>
      <c r="C269" s="0" t="s">
        <v>5250</v>
      </c>
      <c r="D269" s="0" t="s">
        <v>5275</v>
      </c>
      <c r="E269" s="0" t="s">
        <v>5276</v>
      </c>
      <c r="F269" s="0" t="s">
        <v>4537</v>
      </c>
      <c r="G269" s="0" t="s">
        <v>5277</v>
      </c>
    </row>
    <row customHeight="1" ht="11.25">
      <c r="A270" s="0" t="s">
        <v>16</v>
      </c>
      <c r="B270" s="0" t="s">
        <v>5249</v>
      </c>
      <c r="C270" s="0" t="s">
        <v>5250</v>
      </c>
      <c r="D270" s="0" t="s">
        <v>5278</v>
      </c>
      <c r="E270" s="0" t="s">
        <v>5279</v>
      </c>
      <c r="F270" s="0" t="s">
        <v>4537</v>
      </c>
      <c r="G270" s="0" t="s">
        <v>5280</v>
      </c>
    </row>
    <row customHeight="1" ht="11.25">
      <c r="A271" s="0" t="s">
        <v>16</v>
      </c>
      <c r="B271" s="0" t="s">
        <v>5249</v>
      </c>
      <c r="C271" s="0" t="s">
        <v>5250</v>
      </c>
      <c r="D271" s="0" t="s">
        <v>5281</v>
      </c>
      <c r="E271" s="0" t="s">
        <v>5282</v>
      </c>
      <c r="F271" s="0" t="s">
        <v>4537</v>
      </c>
      <c r="G271" s="0" t="s">
        <v>5283</v>
      </c>
    </row>
    <row customHeight="1" ht="11.25">
      <c r="A272" s="0" t="s">
        <v>16</v>
      </c>
      <c r="B272" s="0" t="s">
        <v>5249</v>
      </c>
      <c r="C272" s="0" t="s">
        <v>5250</v>
      </c>
      <c r="D272" s="0" t="s">
        <v>5284</v>
      </c>
      <c r="E272" s="0" t="s">
        <v>5285</v>
      </c>
      <c r="F272" s="0" t="s">
        <v>4537</v>
      </c>
      <c r="G272" s="0" t="s">
        <v>5286</v>
      </c>
    </row>
    <row customHeight="1" ht="11.25">
      <c r="A273" s="0" t="s">
        <v>16</v>
      </c>
      <c r="B273" s="0" t="s">
        <v>5249</v>
      </c>
      <c r="C273" s="0" t="s">
        <v>5250</v>
      </c>
      <c r="D273" s="0" t="s">
        <v>5287</v>
      </c>
      <c r="E273" s="0" t="s">
        <v>5288</v>
      </c>
      <c r="F273" s="0" t="s">
        <v>4537</v>
      </c>
      <c r="G273" s="0" t="s">
        <v>5289</v>
      </c>
    </row>
    <row customHeight="1" ht="11.25">
      <c r="A274" s="0" t="s">
        <v>16</v>
      </c>
      <c r="B274" s="0" t="s">
        <v>5249</v>
      </c>
      <c r="C274" s="0" t="s">
        <v>5250</v>
      </c>
      <c r="D274" s="0" t="s">
        <v>5290</v>
      </c>
      <c r="E274" s="0" t="s">
        <v>5291</v>
      </c>
      <c r="F274" s="0" t="s">
        <v>4537</v>
      </c>
      <c r="G274" s="0" t="s">
        <v>5292</v>
      </c>
    </row>
    <row customHeight="1" ht="11.25">
      <c r="A275" s="0" t="s">
        <v>16</v>
      </c>
      <c r="B275" s="0" t="s">
        <v>5249</v>
      </c>
      <c r="C275" s="0" t="s">
        <v>5250</v>
      </c>
      <c r="D275" s="0" t="s">
        <v>5249</v>
      </c>
      <c r="E275" s="0" t="s">
        <v>5250</v>
      </c>
      <c r="F275" s="0" t="s">
        <v>4534</v>
      </c>
      <c r="G275" s="0" t="s">
        <v>5293</v>
      </c>
    </row>
    <row customHeight="1" ht="11.25">
      <c r="A276" s="0" t="s">
        <v>16</v>
      </c>
      <c r="B276" s="0" t="s">
        <v>5249</v>
      </c>
      <c r="C276" s="0" t="s">
        <v>5250</v>
      </c>
      <c r="D276" s="0" t="s">
        <v>5294</v>
      </c>
      <c r="E276" s="0" t="s">
        <v>5295</v>
      </c>
      <c r="F276" s="0" t="s">
        <v>4537</v>
      </c>
      <c r="G276" s="0" t="s">
        <v>5296</v>
      </c>
    </row>
    <row customHeight="1" ht="11.25">
      <c r="A277" s="0" t="s">
        <v>16</v>
      </c>
      <c r="B277" s="0" t="s">
        <v>5249</v>
      </c>
      <c r="C277" s="0" t="s">
        <v>5250</v>
      </c>
      <c r="D277" s="0" t="s">
        <v>5297</v>
      </c>
      <c r="E277" s="0" t="s">
        <v>5298</v>
      </c>
      <c r="F277" s="0" t="s">
        <v>4537</v>
      </c>
      <c r="G277" s="0" t="s">
        <v>5299</v>
      </c>
    </row>
    <row customHeight="1" ht="11.25">
      <c r="A278" s="0" t="s">
        <v>16</v>
      </c>
      <c r="B278" s="0" t="s">
        <v>5300</v>
      </c>
      <c r="C278" s="0" t="s">
        <v>5301</v>
      </c>
      <c r="D278" s="0" t="s">
        <v>5300</v>
      </c>
      <c r="E278" s="0" t="s">
        <v>5301</v>
      </c>
      <c r="F278" s="0" t="s">
        <v>4531</v>
      </c>
      <c r="G278" s="0" t="s">
        <v>5302</v>
      </c>
    </row>
    <row customHeight="1" ht="11.25">
      <c r="A279" s="0" t="s">
        <v>16</v>
      </c>
      <c r="B279" s="0" t="s">
        <v>5303</v>
      </c>
      <c r="C279" s="0" t="s">
        <v>5304</v>
      </c>
      <c r="D279" s="0" t="s">
        <v>5305</v>
      </c>
      <c r="E279" s="0" t="s">
        <v>5306</v>
      </c>
      <c r="F279" s="0" t="s">
        <v>4537</v>
      </c>
      <c r="G279" s="0" t="s">
        <v>5307</v>
      </c>
    </row>
    <row customHeight="1" ht="11.25">
      <c r="A280" s="0" t="s">
        <v>16</v>
      </c>
      <c r="B280" s="0" t="s">
        <v>5303</v>
      </c>
      <c r="C280" s="0" t="s">
        <v>5304</v>
      </c>
      <c r="D280" s="0" t="s">
        <v>5308</v>
      </c>
      <c r="E280" s="0" t="s">
        <v>5309</v>
      </c>
      <c r="F280" s="0" t="s">
        <v>4537</v>
      </c>
      <c r="G280" s="0" t="s">
        <v>5310</v>
      </c>
    </row>
    <row customHeight="1" ht="11.25">
      <c r="A281" s="0" t="s">
        <v>16</v>
      </c>
      <c r="B281" s="0" t="s">
        <v>5303</v>
      </c>
      <c r="C281" s="0" t="s">
        <v>5304</v>
      </c>
      <c r="D281" s="0" t="s">
        <v>5311</v>
      </c>
      <c r="E281" s="0" t="s">
        <v>5312</v>
      </c>
      <c r="F281" s="0" t="s">
        <v>4537</v>
      </c>
      <c r="G281" s="0" t="s">
        <v>5313</v>
      </c>
    </row>
    <row customHeight="1" ht="11.25">
      <c r="A282" s="0" t="s">
        <v>16</v>
      </c>
      <c r="B282" s="0" t="s">
        <v>5303</v>
      </c>
      <c r="C282" s="0" t="s">
        <v>5304</v>
      </c>
      <c r="D282" s="0" t="s">
        <v>5314</v>
      </c>
      <c r="E282" s="0" t="s">
        <v>5315</v>
      </c>
      <c r="F282" s="0" t="s">
        <v>4537</v>
      </c>
      <c r="G282" s="0" t="s">
        <v>5316</v>
      </c>
    </row>
    <row customHeight="1" ht="11.25">
      <c r="A283" s="0" t="s">
        <v>16</v>
      </c>
      <c r="B283" s="0" t="s">
        <v>5303</v>
      </c>
      <c r="C283" s="0" t="s">
        <v>5304</v>
      </c>
      <c r="D283" s="0" t="s">
        <v>5317</v>
      </c>
      <c r="E283" s="0" t="s">
        <v>5318</v>
      </c>
      <c r="F283" s="0" t="s">
        <v>4537</v>
      </c>
      <c r="G283" s="0" t="s">
        <v>5319</v>
      </c>
    </row>
    <row customHeight="1" ht="11.25">
      <c r="A284" s="0" t="s">
        <v>16</v>
      </c>
      <c r="B284" s="0" t="s">
        <v>5303</v>
      </c>
      <c r="C284" s="0" t="s">
        <v>5304</v>
      </c>
      <c r="D284" s="0" t="s">
        <v>5320</v>
      </c>
      <c r="E284" s="0" t="s">
        <v>5321</v>
      </c>
      <c r="F284" s="0" t="s">
        <v>4537</v>
      </c>
      <c r="G284" s="0" t="s">
        <v>5322</v>
      </c>
    </row>
    <row customHeight="1" ht="11.25">
      <c r="A285" s="0" t="s">
        <v>16</v>
      </c>
      <c r="B285" s="0" t="s">
        <v>5303</v>
      </c>
      <c r="C285" s="0" t="s">
        <v>5304</v>
      </c>
      <c r="D285" s="0" t="s">
        <v>5323</v>
      </c>
      <c r="E285" s="0" t="s">
        <v>5324</v>
      </c>
      <c r="F285" s="0" t="s">
        <v>4537</v>
      </c>
      <c r="G285" s="0" t="s">
        <v>5325</v>
      </c>
    </row>
    <row customHeight="1" ht="11.25">
      <c r="A286" s="0" t="s">
        <v>16</v>
      </c>
      <c r="B286" s="0" t="s">
        <v>5303</v>
      </c>
      <c r="C286" s="0" t="s">
        <v>5304</v>
      </c>
      <c r="D286" s="0" t="s">
        <v>5326</v>
      </c>
      <c r="E286" s="0" t="s">
        <v>5327</v>
      </c>
      <c r="F286" s="0" t="s">
        <v>4537</v>
      </c>
      <c r="G286" s="0" t="s">
        <v>5328</v>
      </c>
    </row>
    <row customHeight="1" ht="11.25">
      <c r="A287" s="0" t="s">
        <v>16</v>
      </c>
      <c r="B287" s="0" t="s">
        <v>5303</v>
      </c>
      <c r="C287" s="0" t="s">
        <v>5304</v>
      </c>
      <c r="D287" s="0" t="s">
        <v>5329</v>
      </c>
      <c r="E287" s="0" t="s">
        <v>5330</v>
      </c>
      <c r="F287" s="0" t="s">
        <v>4537</v>
      </c>
      <c r="G287" s="0" t="s">
        <v>5331</v>
      </c>
    </row>
    <row customHeight="1" ht="11.25">
      <c r="A288" s="0" t="s">
        <v>16</v>
      </c>
      <c r="B288" s="0" t="s">
        <v>5303</v>
      </c>
      <c r="C288" s="0" t="s">
        <v>5304</v>
      </c>
      <c r="D288" s="0" t="s">
        <v>5332</v>
      </c>
      <c r="E288" s="0" t="s">
        <v>5333</v>
      </c>
      <c r="F288" s="0" t="s">
        <v>4537</v>
      </c>
      <c r="G288" s="0" t="s">
        <v>5334</v>
      </c>
    </row>
    <row customHeight="1" ht="11.25">
      <c r="A289" s="0" t="s">
        <v>16</v>
      </c>
      <c r="B289" s="0" t="s">
        <v>5303</v>
      </c>
      <c r="C289" s="0" t="s">
        <v>5304</v>
      </c>
      <c r="D289" s="0" t="s">
        <v>5335</v>
      </c>
      <c r="E289" s="0" t="s">
        <v>5336</v>
      </c>
      <c r="F289" s="0" t="s">
        <v>4537</v>
      </c>
      <c r="G289" s="0" t="s">
        <v>5337</v>
      </c>
    </row>
    <row customHeight="1" ht="11.25">
      <c r="A290" s="0" t="s">
        <v>16</v>
      </c>
      <c r="B290" s="0" t="s">
        <v>5303</v>
      </c>
      <c r="C290" s="0" t="s">
        <v>5304</v>
      </c>
      <c r="D290" s="0" t="s">
        <v>5303</v>
      </c>
      <c r="E290" s="0" t="s">
        <v>5304</v>
      </c>
      <c r="F290" s="0" t="s">
        <v>4534</v>
      </c>
      <c r="G290" s="0" t="s">
        <v>5338</v>
      </c>
    </row>
    <row customHeight="1" ht="11.25">
      <c r="A291" s="0" t="s">
        <v>16</v>
      </c>
      <c r="B291" s="0" t="s">
        <v>5303</v>
      </c>
      <c r="C291" s="0" t="s">
        <v>5304</v>
      </c>
      <c r="D291" s="0" t="s">
        <v>5339</v>
      </c>
      <c r="E291" s="0" t="s">
        <v>5340</v>
      </c>
      <c r="F291" s="0" t="s">
        <v>4537</v>
      </c>
      <c r="G291" s="0" t="s">
        <v>5341</v>
      </c>
    </row>
    <row customHeight="1" ht="11.25">
      <c r="A292" s="0" t="s">
        <v>16</v>
      </c>
      <c r="B292" s="0" t="s">
        <v>5303</v>
      </c>
      <c r="C292" s="0" t="s">
        <v>5304</v>
      </c>
      <c r="D292" s="0" t="s">
        <v>5342</v>
      </c>
      <c r="E292" s="0" t="s">
        <v>5343</v>
      </c>
      <c r="F292" s="0" t="s">
        <v>4537</v>
      </c>
      <c r="G292" s="0" t="s">
        <v>5344</v>
      </c>
    </row>
    <row customHeight="1" ht="11.25">
      <c r="A293" s="0" t="s">
        <v>16</v>
      </c>
      <c r="B293" s="0" t="s">
        <v>5303</v>
      </c>
      <c r="C293" s="0" t="s">
        <v>5304</v>
      </c>
      <c r="D293" s="0" t="s">
        <v>5345</v>
      </c>
      <c r="E293" s="0" t="s">
        <v>5346</v>
      </c>
      <c r="F293" s="0" t="s">
        <v>4537</v>
      </c>
      <c r="G293" s="0" t="s">
        <v>5347</v>
      </c>
    </row>
    <row customHeight="1" ht="11.25">
      <c r="A294" s="0" t="s">
        <v>16</v>
      </c>
      <c r="B294" s="0" t="s">
        <v>5348</v>
      </c>
      <c r="C294" s="0" t="s">
        <v>5349</v>
      </c>
      <c r="D294" s="0" t="s">
        <v>5348</v>
      </c>
      <c r="E294" s="0" t="s">
        <v>5349</v>
      </c>
      <c r="F294" s="0" t="s">
        <v>4531</v>
      </c>
      <c r="G294" s="0" t="s">
        <v>5350</v>
      </c>
    </row>
    <row customHeight="1" ht="11.25">
      <c r="A295" s="0" t="s">
        <v>16</v>
      </c>
      <c r="B295" s="0" t="s">
        <v>5351</v>
      </c>
      <c r="C295" s="0" t="s">
        <v>5352</v>
      </c>
      <c r="D295" s="0" t="s">
        <v>5353</v>
      </c>
      <c r="E295" s="0" t="s">
        <v>5354</v>
      </c>
      <c r="F295" s="0" t="s">
        <v>4537</v>
      </c>
      <c r="G295" s="0" t="s">
        <v>5355</v>
      </c>
    </row>
    <row customHeight="1" ht="11.25">
      <c r="A296" s="0" t="s">
        <v>16</v>
      </c>
      <c r="B296" s="0" t="s">
        <v>5351</v>
      </c>
      <c r="C296" s="0" t="s">
        <v>5352</v>
      </c>
      <c r="D296" s="0" t="s">
        <v>5356</v>
      </c>
      <c r="E296" s="0" t="s">
        <v>5357</v>
      </c>
      <c r="F296" s="0" t="s">
        <v>4537</v>
      </c>
      <c r="G296" s="0" t="s">
        <v>5358</v>
      </c>
    </row>
    <row customHeight="1" ht="11.25">
      <c r="A297" s="0" t="s">
        <v>16</v>
      </c>
      <c r="B297" s="0" t="s">
        <v>5351</v>
      </c>
      <c r="C297" s="0" t="s">
        <v>5352</v>
      </c>
      <c r="D297" s="0" t="s">
        <v>5359</v>
      </c>
      <c r="E297" s="0" t="s">
        <v>5360</v>
      </c>
      <c r="F297" s="0" t="s">
        <v>4537</v>
      </c>
      <c r="G297" s="0" t="s">
        <v>5361</v>
      </c>
    </row>
    <row customHeight="1" ht="11.25">
      <c r="A298" s="0" t="s">
        <v>16</v>
      </c>
      <c r="B298" s="0" t="s">
        <v>5351</v>
      </c>
      <c r="C298" s="0" t="s">
        <v>5352</v>
      </c>
      <c r="D298" s="0" t="s">
        <v>5362</v>
      </c>
      <c r="E298" s="0" t="s">
        <v>5363</v>
      </c>
      <c r="F298" s="0" t="s">
        <v>4537</v>
      </c>
      <c r="G298" s="0" t="s">
        <v>5364</v>
      </c>
    </row>
    <row customHeight="1" ht="11.25">
      <c r="A299" s="0" t="s">
        <v>16</v>
      </c>
      <c r="B299" s="0" t="s">
        <v>5351</v>
      </c>
      <c r="C299" s="0" t="s">
        <v>5352</v>
      </c>
      <c r="D299" s="0" t="s">
        <v>5365</v>
      </c>
      <c r="E299" s="0" t="s">
        <v>5366</v>
      </c>
      <c r="F299" s="0" t="s">
        <v>4537</v>
      </c>
      <c r="G299" s="0" t="s">
        <v>5367</v>
      </c>
    </row>
    <row customHeight="1" ht="11.25">
      <c r="A300" s="0" t="s">
        <v>16</v>
      </c>
      <c r="B300" s="0" t="s">
        <v>5351</v>
      </c>
      <c r="C300" s="0" t="s">
        <v>5352</v>
      </c>
      <c r="D300" s="0" t="s">
        <v>5368</v>
      </c>
      <c r="E300" s="0" t="s">
        <v>5369</v>
      </c>
      <c r="F300" s="0" t="s">
        <v>4537</v>
      </c>
      <c r="G300" s="0" t="s">
        <v>5370</v>
      </c>
    </row>
    <row customHeight="1" ht="11.25">
      <c r="A301" s="0" t="s">
        <v>16</v>
      </c>
      <c r="B301" s="0" t="s">
        <v>5351</v>
      </c>
      <c r="C301" s="0" t="s">
        <v>5352</v>
      </c>
      <c r="D301" s="0" t="s">
        <v>5371</v>
      </c>
      <c r="E301" s="0" t="s">
        <v>5372</v>
      </c>
      <c r="F301" s="0" t="s">
        <v>4537</v>
      </c>
      <c r="G301" s="0" t="s">
        <v>5373</v>
      </c>
    </row>
    <row customHeight="1" ht="11.25">
      <c r="A302" s="0" t="s">
        <v>16</v>
      </c>
      <c r="B302" s="0" t="s">
        <v>5351</v>
      </c>
      <c r="C302" s="0" t="s">
        <v>5352</v>
      </c>
      <c r="D302" s="0" t="s">
        <v>5351</v>
      </c>
      <c r="E302" s="0" t="s">
        <v>5352</v>
      </c>
      <c r="F302" s="0" t="s">
        <v>4534</v>
      </c>
      <c r="G302" s="0" t="s">
        <v>5374</v>
      </c>
    </row>
    <row customHeight="1" ht="11.25">
      <c r="A303" s="0" t="s">
        <v>16</v>
      </c>
      <c r="B303" s="0" t="s">
        <v>5351</v>
      </c>
      <c r="C303" s="0" t="s">
        <v>5352</v>
      </c>
      <c r="D303" s="0" t="s">
        <v>5375</v>
      </c>
      <c r="E303" s="0" t="s">
        <v>5376</v>
      </c>
      <c r="F303" s="0" t="s">
        <v>4537</v>
      </c>
      <c r="G303" s="0" t="s">
        <v>5377</v>
      </c>
    </row>
    <row customHeight="1" ht="11.25">
      <c r="A304" s="0" t="s">
        <v>16</v>
      </c>
      <c r="B304" s="0" t="s">
        <v>5351</v>
      </c>
      <c r="C304" s="0" t="s">
        <v>5352</v>
      </c>
      <c r="D304" s="0" t="s">
        <v>5378</v>
      </c>
      <c r="E304" s="0" t="s">
        <v>5379</v>
      </c>
      <c r="F304" s="0" t="s">
        <v>4537</v>
      </c>
      <c r="G304" s="0" t="s">
        <v>5380</v>
      </c>
    </row>
    <row customHeight="1" ht="11.25">
      <c r="A305" s="0" t="s">
        <v>16</v>
      </c>
      <c r="B305" s="0" t="s">
        <v>5351</v>
      </c>
      <c r="C305" s="0" t="s">
        <v>5352</v>
      </c>
      <c r="D305" s="0" t="s">
        <v>5381</v>
      </c>
      <c r="E305" s="0" t="s">
        <v>5382</v>
      </c>
      <c r="F305" s="0" t="s">
        <v>4537</v>
      </c>
      <c r="G305" s="0" t="s">
        <v>5383</v>
      </c>
    </row>
    <row customHeight="1" ht="11.25">
      <c r="A306" s="0" t="s">
        <v>16</v>
      </c>
      <c r="B306" s="0" t="s">
        <v>5384</v>
      </c>
      <c r="C306" s="0" t="s">
        <v>5385</v>
      </c>
      <c r="D306" s="0" t="s">
        <v>5384</v>
      </c>
      <c r="E306" s="0" t="s">
        <v>5385</v>
      </c>
      <c r="F306" s="0" t="s">
        <v>4531</v>
      </c>
      <c r="G306" s="0" t="s">
        <v>5386</v>
      </c>
    </row>
    <row customHeight="1" ht="11.25">
      <c r="A307" s="0" t="s">
        <v>16</v>
      </c>
      <c r="B307" s="0" t="s">
        <v>5387</v>
      </c>
      <c r="C307" s="0" t="s">
        <v>5388</v>
      </c>
      <c r="D307" s="0" t="s">
        <v>5389</v>
      </c>
      <c r="E307" s="0" t="s">
        <v>5390</v>
      </c>
      <c r="F307" s="0" t="s">
        <v>4537</v>
      </c>
      <c r="G307" s="0" t="s">
        <v>5391</v>
      </c>
    </row>
    <row customHeight="1" ht="11.25">
      <c r="A308" s="0" t="s">
        <v>16</v>
      </c>
      <c r="B308" s="0" t="s">
        <v>5387</v>
      </c>
      <c r="C308" s="0" t="s">
        <v>5388</v>
      </c>
      <c r="D308" s="0" t="s">
        <v>5392</v>
      </c>
      <c r="E308" s="0" t="s">
        <v>5393</v>
      </c>
      <c r="F308" s="0" t="s">
        <v>4537</v>
      </c>
      <c r="G308" s="0" t="s">
        <v>5394</v>
      </c>
    </row>
    <row customHeight="1" ht="11.25">
      <c r="A309" s="0" t="s">
        <v>16</v>
      </c>
      <c r="B309" s="0" t="s">
        <v>5387</v>
      </c>
      <c r="C309" s="0" t="s">
        <v>5388</v>
      </c>
      <c r="D309" s="0" t="s">
        <v>5395</v>
      </c>
      <c r="E309" s="0" t="s">
        <v>5396</v>
      </c>
      <c r="F309" s="0" t="s">
        <v>4537</v>
      </c>
      <c r="G309" s="0" t="s">
        <v>5397</v>
      </c>
    </row>
    <row customHeight="1" ht="11.25">
      <c r="A310" s="0" t="s">
        <v>16</v>
      </c>
      <c r="B310" s="0" t="s">
        <v>5387</v>
      </c>
      <c r="C310" s="0" t="s">
        <v>5388</v>
      </c>
      <c r="D310" s="0" t="s">
        <v>5398</v>
      </c>
      <c r="E310" s="0" t="s">
        <v>5399</v>
      </c>
      <c r="F310" s="0" t="s">
        <v>4537</v>
      </c>
      <c r="G310" s="0" t="s">
        <v>5400</v>
      </c>
    </row>
    <row customHeight="1" ht="11.25">
      <c r="A311" s="0" t="s">
        <v>16</v>
      </c>
      <c r="B311" s="0" t="s">
        <v>5387</v>
      </c>
      <c r="C311" s="0" t="s">
        <v>5388</v>
      </c>
      <c r="D311" s="0" t="s">
        <v>5401</v>
      </c>
      <c r="E311" s="0" t="s">
        <v>5402</v>
      </c>
      <c r="F311" s="0" t="s">
        <v>4537</v>
      </c>
      <c r="G311" s="0" t="s">
        <v>5403</v>
      </c>
    </row>
    <row customHeight="1" ht="11.25">
      <c r="A312" s="0" t="s">
        <v>16</v>
      </c>
      <c r="B312" s="0" t="s">
        <v>5387</v>
      </c>
      <c r="C312" s="0" t="s">
        <v>5388</v>
      </c>
      <c r="D312" s="0" t="s">
        <v>5404</v>
      </c>
      <c r="E312" s="0" t="s">
        <v>5405</v>
      </c>
      <c r="F312" s="0" t="s">
        <v>4537</v>
      </c>
      <c r="G312" s="0" t="s">
        <v>5406</v>
      </c>
    </row>
    <row customHeight="1" ht="11.25">
      <c r="A313" s="0" t="s">
        <v>16</v>
      </c>
      <c r="B313" s="0" t="s">
        <v>5387</v>
      </c>
      <c r="C313" s="0" t="s">
        <v>5388</v>
      </c>
      <c r="D313" s="0" t="s">
        <v>5407</v>
      </c>
      <c r="E313" s="0" t="s">
        <v>5408</v>
      </c>
      <c r="F313" s="0" t="s">
        <v>4537</v>
      </c>
      <c r="G313" s="0" t="s">
        <v>5409</v>
      </c>
    </row>
    <row customHeight="1" ht="11.25">
      <c r="A314" s="0" t="s">
        <v>16</v>
      </c>
      <c r="B314" s="0" t="s">
        <v>5387</v>
      </c>
      <c r="C314" s="0" t="s">
        <v>5388</v>
      </c>
      <c r="D314" s="0" t="s">
        <v>5410</v>
      </c>
      <c r="E314" s="0" t="s">
        <v>5411</v>
      </c>
      <c r="F314" s="0" t="s">
        <v>4537</v>
      </c>
      <c r="G314" s="0" t="s">
        <v>5412</v>
      </c>
    </row>
    <row customHeight="1" ht="11.25">
      <c r="A315" s="0" t="s">
        <v>16</v>
      </c>
      <c r="B315" s="0" t="s">
        <v>5387</v>
      </c>
      <c r="C315" s="0" t="s">
        <v>5388</v>
      </c>
      <c r="D315" s="0" t="s">
        <v>4686</v>
      </c>
      <c r="E315" s="0" t="s">
        <v>5413</v>
      </c>
      <c r="F315" s="0" t="s">
        <v>4537</v>
      </c>
      <c r="G315" s="0" t="s">
        <v>5414</v>
      </c>
    </row>
    <row customHeight="1" ht="11.25">
      <c r="A316" s="0" t="s">
        <v>16</v>
      </c>
      <c r="B316" s="0" t="s">
        <v>5387</v>
      </c>
      <c r="C316" s="0" t="s">
        <v>5388</v>
      </c>
      <c r="D316" s="0" t="s">
        <v>5415</v>
      </c>
      <c r="E316" s="0" t="s">
        <v>5416</v>
      </c>
      <c r="F316" s="0" t="s">
        <v>4537</v>
      </c>
      <c r="G316" s="0" t="s">
        <v>5417</v>
      </c>
    </row>
    <row customHeight="1" ht="11.25">
      <c r="A317" s="0" t="s">
        <v>16</v>
      </c>
      <c r="B317" s="0" t="s">
        <v>5387</v>
      </c>
      <c r="C317" s="0" t="s">
        <v>5388</v>
      </c>
      <c r="D317" s="0" t="s">
        <v>5387</v>
      </c>
      <c r="E317" s="0" t="s">
        <v>5388</v>
      </c>
      <c r="F317" s="0" t="s">
        <v>4534</v>
      </c>
      <c r="G317" s="0" t="s">
        <v>5418</v>
      </c>
    </row>
    <row customHeight="1" ht="11.25">
      <c r="A318" s="0" t="s">
        <v>16</v>
      </c>
      <c r="B318" s="0" t="s">
        <v>5387</v>
      </c>
      <c r="C318" s="0" t="s">
        <v>5388</v>
      </c>
      <c r="D318" s="0" t="s">
        <v>5419</v>
      </c>
      <c r="E318" s="0" t="s">
        <v>5420</v>
      </c>
      <c r="F318" s="0" t="s">
        <v>4537</v>
      </c>
      <c r="G318" s="0" t="s">
        <v>5421</v>
      </c>
    </row>
    <row customHeight="1" ht="11.25">
      <c r="A319" s="0" t="s">
        <v>16</v>
      </c>
      <c r="B319" s="0" t="s">
        <v>5422</v>
      </c>
      <c r="C319" s="0" t="s">
        <v>5423</v>
      </c>
      <c r="D319" s="0" t="s">
        <v>5422</v>
      </c>
      <c r="E319" s="0" t="s">
        <v>5423</v>
      </c>
      <c r="F319" s="0" t="s">
        <v>4531</v>
      </c>
      <c r="G319" s="0" t="s">
        <v>5424</v>
      </c>
    </row>
    <row customHeight="1" ht="11.25">
      <c r="A320" s="0" t="s">
        <v>16</v>
      </c>
      <c r="B320" s="0" t="s">
        <v>5425</v>
      </c>
      <c r="C320" s="0" t="s">
        <v>5426</v>
      </c>
      <c r="D320" s="0" t="s">
        <v>5427</v>
      </c>
      <c r="E320" s="0" t="s">
        <v>5428</v>
      </c>
      <c r="F320" s="0" t="s">
        <v>4537</v>
      </c>
      <c r="G320" s="0" t="s">
        <v>5429</v>
      </c>
    </row>
    <row customHeight="1" ht="11.25">
      <c r="A321" s="0" t="s">
        <v>16</v>
      </c>
      <c r="B321" s="0" t="s">
        <v>5425</v>
      </c>
      <c r="C321" s="0" t="s">
        <v>5426</v>
      </c>
      <c r="D321" s="0" t="s">
        <v>5430</v>
      </c>
      <c r="E321" s="0" t="s">
        <v>5431</v>
      </c>
      <c r="F321" s="0" t="s">
        <v>4537</v>
      </c>
      <c r="G321" s="0" t="s">
        <v>5432</v>
      </c>
    </row>
    <row customHeight="1" ht="11.25">
      <c r="A322" s="0" t="s">
        <v>16</v>
      </c>
      <c r="B322" s="0" t="s">
        <v>5425</v>
      </c>
      <c r="C322" s="0" t="s">
        <v>5426</v>
      </c>
      <c r="D322" s="0" t="s">
        <v>5433</v>
      </c>
      <c r="E322" s="0" t="s">
        <v>5434</v>
      </c>
      <c r="F322" s="0" t="s">
        <v>4537</v>
      </c>
      <c r="G322" s="0" t="s">
        <v>5435</v>
      </c>
    </row>
    <row customHeight="1" ht="11.25">
      <c r="A323" s="0" t="s">
        <v>16</v>
      </c>
      <c r="B323" s="0" t="s">
        <v>5425</v>
      </c>
      <c r="C323" s="0" t="s">
        <v>5426</v>
      </c>
      <c r="D323" s="0" t="s">
        <v>5436</v>
      </c>
      <c r="E323" s="0" t="s">
        <v>5437</v>
      </c>
      <c r="F323" s="0" t="s">
        <v>4537</v>
      </c>
      <c r="G323" s="0" t="s">
        <v>5438</v>
      </c>
    </row>
    <row customHeight="1" ht="11.25">
      <c r="A324" s="0" t="s">
        <v>16</v>
      </c>
      <c r="B324" s="0" t="s">
        <v>5425</v>
      </c>
      <c r="C324" s="0" t="s">
        <v>5426</v>
      </c>
      <c r="D324" s="0" t="s">
        <v>5439</v>
      </c>
      <c r="E324" s="0" t="s">
        <v>5440</v>
      </c>
      <c r="F324" s="0" t="s">
        <v>4537</v>
      </c>
      <c r="G324" s="0" t="s">
        <v>5441</v>
      </c>
    </row>
    <row customHeight="1" ht="11.25">
      <c r="A325" s="0" t="s">
        <v>16</v>
      </c>
      <c r="B325" s="0" t="s">
        <v>5425</v>
      </c>
      <c r="C325" s="0" t="s">
        <v>5426</v>
      </c>
      <c r="D325" s="0" t="s">
        <v>5442</v>
      </c>
      <c r="E325" s="0" t="s">
        <v>5443</v>
      </c>
      <c r="F325" s="0" t="s">
        <v>4537</v>
      </c>
      <c r="G325" s="0" t="s">
        <v>5444</v>
      </c>
    </row>
    <row customHeight="1" ht="11.25">
      <c r="A326" s="0" t="s">
        <v>16</v>
      </c>
      <c r="B326" s="0" t="s">
        <v>5425</v>
      </c>
      <c r="C326" s="0" t="s">
        <v>5426</v>
      </c>
      <c r="D326" s="0" t="s">
        <v>5445</v>
      </c>
      <c r="E326" s="0" t="s">
        <v>5446</v>
      </c>
      <c r="F326" s="0" t="s">
        <v>4537</v>
      </c>
      <c r="G326" s="0" t="s">
        <v>5447</v>
      </c>
    </row>
    <row customHeight="1" ht="11.25">
      <c r="A327" s="0" t="s">
        <v>16</v>
      </c>
      <c r="B327" s="0" t="s">
        <v>5425</v>
      </c>
      <c r="C327" s="0" t="s">
        <v>5426</v>
      </c>
      <c r="D327" s="0" t="s">
        <v>5448</v>
      </c>
      <c r="E327" s="0" t="s">
        <v>5449</v>
      </c>
      <c r="F327" s="0" t="s">
        <v>4537</v>
      </c>
      <c r="G327" s="0" t="s">
        <v>5450</v>
      </c>
    </row>
    <row customHeight="1" ht="11.25">
      <c r="A328" s="0" t="s">
        <v>16</v>
      </c>
      <c r="B328" s="0" t="s">
        <v>5425</v>
      </c>
      <c r="C328" s="0" t="s">
        <v>5426</v>
      </c>
      <c r="D328" s="0" t="s">
        <v>5425</v>
      </c>
      <c r="E328" s="0" t="s">
        <v>5426</v>
      </c>
      <c r="F328" s="0" t="s">
        <v>4534</v>
      </c>
      <c r="G328" s="0" t="s">
        <v>5451</v>
      </c>
    </row>
    <row customHeight="1" ht="11.25">
      <c r="A329" s="0" t="s">
        <v>16</v>
      </c>
      <c r="B329" s="0" t="s">
        <v>5425</v>
      </c>
      <c r="C329" s="0" t="s">
        <v>5426</v>
      </c>
      <c r="D329" s="0" t="s">
        <v>5452</v>
      </c>
      <c r="E329" s="0" t="s">
        <v>5453</v>
      </c>
      <c r="F329" s="0" t="s">
        <v>4537</v>
      </c>
      <c r="G329" s="0" t="s">
        <v>5454</v>
      </c>
    </row>
    <row customHeight="1" ht="11.25">
      <c r="A330" s="0" t="s">
        <v>16</v>
      </c>
      <c r="B330" s="0" t="s">
        <v>5455</v>
      </c>
      <c r="C330" s="0" t="s">
        <v>5456</v>
      </c>
      <c r="D330" s="0" t="s">
        <v>5455</v>
      </c>
      <c r="E330" s="0" t="s">
        <v>5456</v>
      </c>
      <c r="F330" s="0" t="s">
        <v>4531</v>
      </c>
      <c r="G330" s="0" t="s">
        <v>5457</v>
      </c>
    </row>
    <row customHeight="1" ht="11.25">
      <c r="A331" s="0" t="s">
        <v>16</v>
      </c>
      <c r="B331" s="0" t="s">
        <v>5458</v>
      </c>
      <c r="C331" s="0" t="s">
        <v>5459</v>
      </c>
      <c r="D331" s="0" t="s">
        <v>5460</v>
      </c>
      <c r="E331" s="0" t="s">
        <v>5461</v>
      </c>
      <c r="F331" s="0" t="s">
        <v>4537</v>
      </c>
      <c r="G331" s="0" t="s">
        <v>5462</v>
      </c>
    </row>
    <row customHeight="1" ht="11.25">
      <c r="A332" s="0" t="s">
        <v>16</v>
      </c>
      <c r="B332" s="0" t="s">
        <v>5458</v>
      </c>
      <c r="C332" s="0" t="s">
        <v>5459</v>
      </c>
      <c r="D332" s="0" t="s">
        <v>5463</v>
      </c>
      <c r="E332" s="0" t="s">
        <v>5464</v>
      </c>
      <c r="F332" s="0" t="s">
        <v>4537</v>
      </c>
      <c r="G332" s="0" t="s">
        <v>5465</v>
      </c>
    </row>
    <row customHeight="1" ht="11.25">
      <c r="A333" s="0" t="s">
        <v>16</v>
      </c>
      <c r="B333" s="0" t="s">
        <v>5458</v>
      </c>
      <c r="C333" s="0" t="s">
        <v>5459</v>
      </c>
      <c r="D333" s="0" t="s">
        <v>5329</v>
      </c>
      <c r="E333" s="0" t="s">
        <v>5466</v>
      </c>
      <c r="F333" s="0" t="s">
        <v>4537</v>
      </c>
      <c r="G333" s="0" t="s">
        <v>5467</v>
      </c>
    </row>
    <row customHeight="1" ht="11.25">
      <c r="A334" s="0" t="s">
        <v>16</v>
      </c>
      <c r="B334" s="0" t="s">
        <v>5458</v>
      </c>
      <c r="C334" s="0" t="s">
        <v>5459</v>
      </c>
      <c r="D334" s="0" t="s">
        <v>5468</v>
      </c>
      <c r="E334" s="0" t="s">
        <v>5469</v>
      </c>
      <c r="F334" s="0" t="s">
        <v>4537</v>
      </c>
      <c r="G334" s="0" t="s">
        <v>5470</v>
      </c>
    </row>
    <row customHeight="1" ht="11.25">
      <c r="A335" s="0" t="s">
        <v>16</v>
      </c>
      <c r="B335" s="0" t="s">
        <v>5458</v>
      </c>
      <c r="C335" s="0" t="s">
        <v>5459</v>
      </c>
      <c r="D335" s="0" t="s">
        <v>5471</v>
      </c>
      <c r="E335" s="0" t="s">
        <v>5472</v>
      </c>
      <c r="F335" s="0" t="s">
        <v>4537</v>
      </c>
      <c r="G335" s="0" t="s">
        <v>5473</v>
      </c>
    </row>
    <row customHeight="1" ht="11.25">
      <c r="A336" s="0" t="s">
        <v>16</v>
      </c>
      <c r="B336" s="0" t="s">
        <v>5458</v>
      </c>
      <c r="C336" s="0" t="s">
        <v>5459</v>
      </c>
      <c r="D336" s="0" t="s">
        <v>5474</v>
      </c>
      <c r="E336" s="0" t="s">
        <v>5475</v>
      </c>
      <c r="F336" s="0" t="s">
        <v>4537</v>
      </c>
      <c r="G336" s="0" t="s">
        <v>5476</v>
      </c>
    </row>
    <row customHeight="1" ht="11.25">
      <c r="A337" s="0" t="s">
        <v>16</v>
      </c>
      <c r="B337" s="0" t="s">
        <v>5458</v>
      </c>
      <c r="C337" s="0" t="s">
        <v>5459</v>
      </c>
      <c r="D337" s="0" t="s">
        <v>5477</v>
      </c>
      <c r="E337" s="0" t="s">
        <v>5478</v>
      </c>
      <c r="F337" s="0" t="s">
        <v>4537</v>
      </c>
      <c r="G337" s="0" t="s">
        <v>5479</v>
      </c>
    </row>
    <row customHeight="1" ht="11.25">
      <c r="A338" s="0" t="s">
        <v>16</v>
      </c>
      <c r="B338" s="0" t="s">
        <v>5458</v>
      </c>
      <c r="C338" s="0" t="s">
        <v>5459</v>
      </c>
      <c r="D338" s="0" t="s">
        <v>5480</v>
      </c>
      <c r="E338" s="0" t="s">
        <v>5481</v>
      </c>
      <c r="F338" s="0" t="s">
        <v>4537</v>
      </c>
      <c r="G338" s="0" t="s">
        <v>5482</v>
      </c>
    </row>
    <row customHeight="1" ht="11.25">
      <c r="A339" s="0" t="s">
        <v>16</v>
      </c>
      <c r="B339" s="0" t="s">
        <v>5458</v>
      </c>
      <c r="C339" s="0" t="s">
        <v>5459</v>
      </c>
      <c r="D339" s="0" t="s">
        <v>5483</v>
      </c>
      <c r="E339" s="0" t="s">
        <v>5484</v>
      </c>
      <c r="F339" s="0" t="s">
        <v>4537</v>
      </c>
      <c r="G339" s="0" t="s">
        <v>5485</v>
      </c>
    </row>
    <row customHeight="1" ht="11.25">
      <c r="A340" s="0" t="s">
        <v>16</v>
      </c>
      <c r="B340" s="0" t="s">
        <v>5458</v>
      </c>
      <c r="C340" s="0" t="s">
        <v>5459</v>
      </c>
      <c r="D340" s="0" t="s">
        <v>5486</v>
      </c>
      <c r="E340" s="0" t="s">
        <v>5487</v>
      </c>
      <c r="F340" s="0" t="s">
        <v>4537</v>
      </c>
      <c r="G340" s="0" t="s">
        <v>5488</v>
      </c>
    </row>
    <row customHeight="1" ht="11.25">
      <c r="A341" s="0" t="s">
        <v>16</v>
      </c>
      <c r="B341" s="0" t="s">
        <v>5458</v>
      </c>
      <c r="C341" s="0" t="s">
        <v>5459</v>
      </c>
      <c r="D341" s="0" t="s">
        <v>5489</v>
      </c>
      <c r="E341" s="0" t="s">
        <v>5490</v>
      </c>
      <c r="F341" s="0" t="s">
        <v>4537</v>
      </c>
      <c r="G341" s="0" t="s">
        <v>5491</v>
      </c>
    </row>
    <row customHeight="1" ht="11.25">
      <c r="A342" s="0" t="s">
        <v>16</v>
      </c>
      <c r="B342" s="0" t="s">
        <v>5458</v>
      </c>
      <c r="C342" s="0" t="s">
        <v>5459</v>
      </c>
      <c r="D342" s="0" t="s">
        <v>5458</v>
      </c>
      <c r="E342" s="0" t="s">
        <v>5459</v>
      </c>
      <c r="F342" s="0" t="s">
        <v>4534</v>
      </c>
      <c r="G342" s="0" t="s">
        <v>5492</v>
      </c>
    </row>
    <row customHeight="1" ht="11.25">
      <c r="A343" s="0" t="s">
        <v>16</v>
      </c>
      <c r="B343" s="0" t="s">
        <v>5458</v>
      </c>
      <c r="C343" s="0" t="s">
        <v>5459</v>
      </c>
      <c r="D343" s="0" t="s">
        <v>5493</v>
      </c>
      <c r="E343" s="0" t="s">
        <v>5494</v>
      </c>
      <c r="F343" s="0" t="s">
        <v>4537</v>
      </c>
      <c r="G343" s="0" t="s">
        <v>5495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822053-764C-362B-2D89-0.34600FF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5541</v>
      </c>
      <c r="B1" s="836" t="s">
        <v>5542</v>
      </c>
      <c r="C1" s="836" t="s">
        <v>1163</v>
      </c>
    </row>
    <row customHeight="1" ht="11.25">
      <c r="A2" s="836">
        <v>4189678</v>
      </c>
      <c r="B2" s="836" t="s">
        <v>5543</v>
      </c>
      <c r="C2" s="836" t="s">
        <v>5544</v>
      </c>
    </row>
    <row customHeight="1" ht="11.25">
      <c r="A3" s="836">
        <v>4190415</v>
      </c>
      <c r="B3" s="836" t="s">
        <v>5545</v>
      </c>
      <c r="C3" s="836" t="s">
        <v>5544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85462F-5107-D331-B8D8-0.D7A985C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5546</v>
      </c>
      <c r="B1" s="164" t="s">
        <v>5547</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5F7251-2A8A-0ABB-458C-0.B691B10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5548</v>
      </c>
      <c r="B1" s="0" t="b">
        <v>1</v>
      </c>
    </row>
    <row customHeight="1" ht="11.25">
      <c r="A2" s="0" t="s">
        <v>5549</v>
      </c>
      <c r="B2" s="0" t="b">
        <v>0</v>
      </c>
    </row>
    <row customHeight="1" ht="11.25">
      <c r="A3" s="0" t="s">
        <v>5550</v>
      </c>
      <c r="B3" s="0" t="b">
        <v>0</v>
      </c>
    </row>
    <row customHeight="1" ht="11.25">
      <c r="A4" s="0" t="s">
        <v>5551</v>
      </c>
      <c r="B4" s="0" t="b">
        <v>1</v>
      </c>
    </row>
    <row customHeight="1" ht="11.25">
      <c r="A5" s="0" t="s">
        <v>5552</v>
      </c>
      <c r="B5" s="0" t="b">
        <v>0</v>
      </c>
    </row>
    <row customHeight="1" ht="11.25">
      <c r="A6" s="0" t="s">
        <v>5553</v>
      </c>
      <c r="B6" s="0" t="b">
        <v>0</v>
      </c>
    </row>
    <row customHeight="1" ht="11.25">
      <c r="A7" s="0" t="s">
        <v>5554</v>
      </c>
      <c r="B7" s="0" t="b">
        <v>0</v>
      </c>
    </row>
    <row customHeight="1" ht="11.25">
      <c r="A8" s="0" t="s">
        <v>5555</v>
      </c>
      <c r="B8" s="0" t="b">
        <v>0</v>
      </c>
    </row>
    <row customHeight="1" ht="11.25">
      <c r="A9" s="0" t="s">
        <v>5556</v>
      </c>
      <c r="B9" s="0" t="b">
        <v>0</v>
      </c>
    </row>
    <row customHeight="1" ht="11.25">
      <c r="A10" s="0" t="s">
        <v>5557</v>
      </c>
      <c r="B10" s="0" t="b">
        <v>0</v>
      </c>
    </row>
    <row customHeight="1" ht="11.25">
      <c r="A11" s="0" t="s">
        <v>5558</v>
      </c>
      <c r="B11" s="0" t="b">
        <v>1</v>
      </c>
    </row>
    <row customHeight="1" ht="11.25">
      <c r="A12" s="0" t="s">
        <v>5559</v>
      </c>
      <c r="B12" s="0" t="b">
        <v>0</v>
      </c>
    </row>
    <row customHeight="1" ht="11.25">
      <c r="A13" s="0" t="s">
        <v>5560</v>
      </c>
      <c r="B13" s="0" t="b">
        <v>0</v>
      </c>
    </row>
    <row customHeight="1" ht="11.25">
      <c r="A14" s="0" t="s">
        <v>5561</v>
      </c>
      <c r="B14" s="0" t="b">
        <v>0</v>
      </c>
    </row>
    <row customHeight="1" ht="11.25">
      <c r="A15" s="0" t="s">
        <v>5562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2FC0CA-ACC3-E4F6-22C9-0.E0570E4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B6973E-A7F1-1C54-7FC6-0.C1B9DD0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5563</v>
      </c>
      <c r="B1" s="68" t="s">
        <v>5564</v>
      </c>
    </row>
    <row customHeight="1" ht="11.25">
      <c r="A2" s="65" t="s">
        <v>5565</v>
      </c>
      <c r="B2" s="65" t="s">
        <v>5566</v>
      </c>
    </row>
    <row customHeight="1" ht="11.25">
      <c r="A3" s="65" t="s">
        <v>5567</v>
      </c>
      <c r="B3" s="65" t="s">
        <v>5568</v>
      </c>
    </row>
    <row customHeight="1" ht="11.25">
      <c r="A4" s="65" t="s">
        <v>5569</v>
      </c>
      <c r="B4" s="65" t="s">
        <v>5570</v>
      </c>
    </row>
    <row customHeight="1" ht="11.25">
      <c r="A5" s="65" t="s">
        <v>5571</v>
      </c>
      <c r="B5" s="65" t="s">
        <v>5572</v>
      </c>
    </row>
    <row customHeight="1" ht="11.25">
      <c r="A6" s="65" t="s">
        <v>5573</v>
      </c>
      <c r="B6" s="65" t="s">
        <v>5574</v>
      </c>
    </row>
    <row customHeight="1" ht="11.25">
      <c r="A7" s="65" t="s">
        <v>5575</v>
      </c>
      <c r="B7" s="65" t="s">
        <v>5576</v>
      </c>
    </row>
    <row customHeight="1" ht="11.25">
      <c r="A8" s="65" t="s">
        <v>5577</v>
      </c>
      <c r="B8" s="65" t="s">
        <v>5578</v>
      </c>
    </row>
    <row customHeight="1" ht="11.25">
      <c r="A9" s="65" t="s">
        <v>5579</v>
      </c>
      <c r="B9" s="65" t="s">
        <v>5580</v>
      </c>
    </row>
    <row customHeight="1" ht="11.25">
      <c r="A10" s="65" t="s">
        <v>5581</v>
      </c>
      <c r="B10" s="65" t="s">
        <v>5582</v>
      </c>
    </row>
    <row customHeight="1" ht="11.25">
      <c r="A11" s="65" t="s">
        <v>5583</v>
      </c>
      <c r="B11" s="65" t="s">
        <v>5584</v>
      </c>
    </row>
    <row customHeight="1" ht="11.25">
      <c r="A12" s="65" t="s">
        <v>5585</v>
      </c>
      <c r="B12" s="65" t="s">
        <v>5586</v>
      </c>
    </row>
    <row customHeight="1" ht="11.25">
      <c r="A13" s="65" t="s">
        <v>5587</v>
      </c>
      <c r="B13" s="65" t="s">
        <v>5588</v>
      </c>
    </row>
    <row customHeight="1" ht="11.25">
      <c r="A14" s="65" t="s">
        <v>5589</v>
      </c>
      <c r="B14" s="65" t="s">
        <v>5590</v>
      </c>
    </row>
    <row customHeight="1" ht="11.25">
      <c r="A15" s="65" t="s">
        <v>5591</v>
      </c>
      <c r="B15" s="65" t="s">
        <v>5592</v>
      </c>
    </row>
    <row customHeight="1" ht="11.25">
      <c r="A16" s="65" t="s">
        <v>5593</v>
      </c>
      <c r="B16" s="65" t="s">
        <v>5594</v>
      </c>
    </row>
    <row customHeight="1" ht="11.25">
      <c r="A17" s="65" t="s">
        <v>5595</v>
      </c>
      <c r="B17" s="65" t="s">
        <v>5596</v>
      </c>
    </row>
    <row customHeight="1" ht="11.25">
      <c r="A18" s="65" t="s">
        <v>5597</v>
      </c>
      <c r="B18" s="65" t="s">
        <v>5598</v>
      </c>
    </row>
    <row customHeight="1" ht="11.25">
      <c r="A19" s="65" t="s">
        <v>5599</v>
      </c>
      <c r="B19" s="65" t="s">
        <v>5600</v>
      </c>
    </row>
    <row customHeight="1" ht="11.25">
      <c r="A20" s="65" t="s">
        <v>5601</v>
      </c>
      <c r="B20" s="65" t="s">
        <v>5602</v>
      </c>
    </row>
    <row customHeight="1" ht="11.25">
      <c r="A21" s="65" t="s">
        <v>5603</v>
      </c>
      <c r="B21" s="65" t="s">
        <v>5604</v>
      </c>
    </row>
    <row customHeight="1" ht="11.25">
      <c r="A22" s="65" t="s">
        <v>5605</v>
      </c>
      <c r="B22" s="65" t="s">
        <v>5606</v>
      </c>
    </row>
    <row customHeight="1" ht="11.25">
      <c r="A23" s="65" t="s">
        <v>5607</v>
      </c>
      <c r="B23" s="65" t="s">
        <v>5608</v>
      </c>
    </row>
    <row customHeight="1" ht="11.25">
      <c r="A24" s="65" t="s">
        <v>5609</v>
      </c>
      <c r="B24" s="65" t="s">
        <v>5610</v>
      </c>
    </row>
    <row customHeight="1" ht="11.25">
      <c r="A25" s="65" t="s">
        <v>5611</v>
      </c>
      <c r="B25" s="65" t="s">
        <v>5612</v>
      </c>
    </row>
    <row customHeight="1" ht="11.25">
      <c r="A26" s="65" t="s">
        <v>5613</v>
      </c>
      <c r="B26" s="65" t="s">
        <v>5614</v>
      </c>
    </row>
    <row customHeight="1" ht="11.25">
      <c r="A27" s="65" t="s">
        <v>5615</v>
      </c>
      <c r="B27" s="65" t="s">
        <v>5616</v>
      </c>
    </row>
    <row customHeight="1" ht="11.25">
      <c r="A28" s="65" t="s">
        <v>5617</v>
      </c>
      <c r="B28" s="65" t="s">
        <v>5618</v>
      </c>
    </row>
    <row customHeight="1" ht="11.25">
      <c r="A29" s="65" t="s">
        <v>5619</v>
      </c>
      <c r="B29" s="65" t="s">
        <v>5620</v>
      </c>
    </row>
    <row customHeight="1" ht="11.25">
      <c r="A30" s="65" t="s">
        <v>5621</v>
      </c>
      <c r="B30" s="65" t="s">
        <v>5622</v>
      </c>
    </row>
    <row customHeight="1" ht="11.25">
      <c r="A31" s="65" t="s">
        <v>5623</v>
      </c>
      <c r="B31" s="65" t="s">
        <v>5624</v>
      </c>
    </row>
    <row customHeight="1" ht="11.25">
      <c r="A32" s="65" t="s">
        <v>5625</v>
      </c>
      <c r="B32" s="65" t="s">
        <v>5626</v>
      </c>
    </row>
    <row customHeight="1" ht="11.25">
      <c r="A33" s="65" t="s">
        <v>5627</v>
      </c>
      <c r="B33" s="65" t="s">
        <v>5628</v>
      </c>
    </row>
    <row customHeight="1" ht="11.25">
      <c r="A34" s="65" t="s">
        <v>5629</v>
      </c>
      <c r="B34" s="65" t="s">
        <v>5630</v>
      </c>
    </row>
    <row customHeight="1" ht="11.25">
      <c r="A35" s="65" t="s">
        <v>5631</v>
      </c>
      <c r="B35" s="65" t="s">
        <v>5632</v>
      </c>
    </row>
    <row customHeight="1" ht="11.25">
      <c r="A36" s="65" t="s">
        <v>5633</v>
      </c>
      <c r="B36" s="65" t="s">
        <v>5634</v>
      </c>
    </row>
    <row customHeight="1" ht="11.25">
      <c r="A37" s="65" t="s">
        <v>5635</v>
      </c>
      <c r="B37" s="65" t="s">
        <v>5636</v>
      </c>
    </row>
    <row customHeight="1" ht="11.25">
      <c r="A38" s="65" t="s">
        <v>5637</v>
      </c>
      <c r="B38" s="65" t="s">
        <v>5638</v>
      </c>
    </row>
    <row customHeight="1" ht="11.25">
      <c r="A39" s="65" t="s">
        <v>5639</v>
      </c>
      <c r="B39" s="65" t="s">
        <v>5640</v>
      </c>
    </row>
    <row customHeight="1" ht="11.25">
      <c r="A40" s="65" t="s">
        <v>5641</v>
      </c>
      <c r="B40" s="65" t="s">
        <v>5642</v>
      </c>
    </row>
    <row customHeight="1" ht="11.25">
      <c r="A41" s="65" t="s">
        <v>5643</v>
      </c>
      <c r="B41" s="65" t="s">
        <v>5644</v>
      </c>
    </row>
    <row customHeight="1" ht="11.25">
      <c r="A42" s="65" t="s">
        <v>5645</v>
      </c>
      <c r="B42" s="65" t="s">
        <v>5646</v>
      </c>
    </row>
    <row customHeight="1" ht="11.25">
      <c r="A43" s="65" t="s">
        <v>5647</v>
      </c>
      <c r="B43" s="65" t="s">
        <v>5648</v>
      </c>
    </row>
    <row customHeight="1" ht="11.25">
      <c r="A44" s="65" t="s">
        <v>5649</v>
      </c>
      <c r="B44" s="65" t="s">
        <v>5650</v>
      </c>
    </row>
    <row customHeight="1" ht="11.25">
      <c r="A45" s="65" t="s">
        <v>5651</v>
      </c>
      <c r="B45" s="65" t="s">
        <v>5652</v>
      </c>
    </row>
    <row customHeight="1" ht="11.25">
      <c r="A46" s="65" t="s">
        <v>5653</v>
      </c>
      <c r="B46" s="65" t="s">
        <v>5654</v>
      </c>
    </row>
    <row customHeight="1" ht="11.25">
      <c r="A47" s="65" t="s">
        <v>5655</v>
      </c>
      <c r="B47" s="65" t="s">
        <v>5656</v>
      </c>
    </row>
    <row customHeight="1" ht="11.25">
      <c r="A48" s="65" t="s">
        <v>5657</v>
      </c>
      <c r="B48" s="65" t="s">
        <v>5658</v>
      </c>
    </row>
    <row customHeight="1" ht="11.25">
      <c r="A49" s="65" t="s">
        <v>5659</v>
      </c>
      <c r="B49" s="65" t="s">
        <v>5660</v>
      </c>
    </row>
    <row customHeight="1" ht="11.25">
      <c r="A50" s="65" t="s">
        <v>5661</v>
      </c>
      <c r="B50" s="65" t="s">
        <v>5662</v>
      </c>
    </row>
    <row customHeight="1" ht="11.25">
      <c r="A51" s="65" t="s">
        <v>5663</v>
      </c>
      <c r="B51" s="65" t="s">
        <v>5664</v>
      </c>
    </row>
    <row customHeight="1" ht="11.25">
      <c r="A52" s="65" t="s">
        <v>5665</v>
      </c>
      <c r="B52" s="65" t="s">
        <v>5666</v>
      </c>
    </row>
    <row customHeight="1" ht="11.25">
      <c r="A53" s="65" t="s">
        <v>5667</v>
      </c>
      <c r="B53" s="65" t="s">
        <v>5668</v>
      </c>
    </row>
    <row customHeight="1" ht="11.25">
      <c r="A54" s="65" t="s">
        <v>5669</v>
      </c>
      <c r="B54" s="65" t="s">
        <v>5670</v>
      </c>
    </row>
    <row customHeight="1" ht="11.25">
      <c r="A55" s="65" t="s">
        <v>5671</v>
      </c>
      <c r="B55" s="65" t="s">
        <v>5672</v>
      </c>
    </row>
    <row customHeight="1" ht="11.25">
      <c r="A56" s="65" t="s">
        <v>5673</v>
      </c>
      <c r="B56" s="65" t="s">
        <v>5674</v>
      </c>
    </row>
    <row customHeight="1" ht="11.25">
      <c r="A57" s="65" t="s">
        <v>5675</v>
      </c>
      <c r="B57" s="65" t="s">
        <v>5676</v>
      </c>
    </row>
    <row customHeight="1" ht="11.25">
      <c r="A58" s="65" t="s">
        <v>5677</v>
      </c>
      <c r="B58" s="65" t="s">
        <v>5678</v>
      </c>
    </row>
    <row customHeight="1" ht="11.25">
      <c r="A59" s="65" t="s">
        <v>5679</v>
      </c>
      <c r="B59" s="65" t="s">
        <v>5680</v>
      </c>
    </row>
    <row customHeight="1" ht="11.25">
      <c r="A60" s="65" t="s">
        <v>5681</v>
      </c>
      <c r="B60" s="65" t="s">
        <v>5682</v>
      </c>
    </row>
    <row customHeight="1" ht="11.25">
      <c r="A61" s="65"/>
      <c r="B61" s="65" t="s">
        <v>5683</v>
      </c>
    </row>
    <row customHeight="1" ht="11.25">
      <c r="A62" s="65"/>
      <c r="B62" s="65" t="s">
        <v>5684</v>
      </c>
    </row>
    <row customHeight="1" ht="11.25">
      <c r="A63" s="65"/>
      <c r="B63" s="65" t="s">
        <v>5685</v>
      </c>
    </row>
    <row customHeight="1" ht="11.25">
      <c r="A64" s="65"/>
      <c r="B64" s="65" t="s">
        <v>5686</v>
      </c>
    </row>
    <row customHeight="1" ht="11.25">
      <c r="A65" s="65"/>
      <c r="B65" s="65" t="s">
        <v>5687</v>
      </c>
    </row>
    <row customHeight="1" ht="11.25">
      <c r="A66" s="65"/>
      <c r="B66" s="65" t="s">
        <v>5688</v>
      </c>
    </row>
    <row customHeight="1" ht="11.25">
      <c r="A67" s="65"/>
      <c r="B67" s="65" t="s">
        <v>5689</v>
      </c>
    </row>
    <row customHeight="1" ht="11.25">
      <c r="A68" s="65"/>
      <c r="B68" s="65" t="s">
        <v>5690</v>
      </c>
    </row>
    <row customHeight="1" ht="11.25">
      <c r="A69" s="65"/>
      <c r="B69" s="65" t="s">
        <v>5691</v>
      </c>
    </row>
    <row customHeight="1" ht="11.25">
      <c r="A70" s="65"/>
      <c r="B70" s="65" t="s">
        <v>5692</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5151D-CAB6-15E1-170A-0.B77D3C59}"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5693</v>
      </c>
    </row>
    <row customHeight="1" ht="90">
      <c r="B2" s="95" t="s">
        <v>5694</v>
      </c>
    </row>
    <row customHeight="1" ht="67.5">
      <c r="B3" s="95" t="s">
        <v>5695</v>
      </c>
    </row>
    <row customHeight="1" ht="33.75">
      <c r="B4" s="95" t="s">
        <v>5696</v>
      </c>
    </row>
    <row customHeight="1" ht="11.25">
      <c r="B5" s="95" t="s">
        <v>5697</v>
      </c>
    </row>
    <row customHeight="1" ht="22.5">
      <c r="B6" s="95" t="s">
        <v>5698</v>
      </c>
    </row>
    <row customHeight="1" ht="22.5">
      <c r="B7" s="95" t="s">
        <v>5699</v>
      </c>
    </row>
    <row customHeight="1" ht="22.5">
      <c r="B8" s="95" t="s">
        <v>5700</v>
      </c>
    </row>
    <row customHeight="1" ht="22.5">
      <c r="B9" s="95" t="s">
        <v>5701</v>
      </c>
    </row>
    <row customHeight="1" ht="56.25">
      <c r="B10" s="95" t="s">
        <v>5702</v>
      </c>
    </row>
    <row customHeight="1" ht="12.75">
      <c r="B11" s="160" t="s">
        <v>5703</v>
      </c>
    </row>
    <row customHeight="1" ht="11.25">
      <c r="B12" s="94" t="s">
        <v>5704</v>
      </c>
    </row>
    <row customHeight="1" ht="22.5">
      <c r="B13" s="95" t="s">
        <v>5705</v>
      </c>
    </row>
    <row customHeight="1" ht="67.5">
      <c r="B14" s="95" t="s">
        <v>5706</v>
      </c>
    </row>
    <row customHeight="1" ht="22.5">
      <c r="B15" s="95" t="s">
        <v>5707</v>
      </c>
    </row>
    <row customHeight="1" ht="11.25">
      <c r="B16" s="94" t="s">
        <v>5708</v>
      </c>
      <c r="D16" s="101"/>
    </row>
    <row customHeight="1" ht="33.75">
      <c r="B17" s="95" t="s">
        <v>5709</v>
      </c>
    </row>
    <row customHeight="1" ht="33.75">
      <c r="B18" s="95" t="s">
        <v>5710</v>
      </c>
    </row>
    <row customHeight="1" ht="11.25">
      <c r="B19" s="95" t="s">
        <v>5711</v>
      </c>
    </row>
    <row customHeight="1" ht="33.75">
      <c r="B20" s="95" t="s">
        <v>5712</v>
      </c>
    </row>
    <row customHeight="1" ht="11.25">
      <c r="B21" s="94" t="s">
        <v>5713</v>
      </c>
    </row>
    <row customHeight="1" ht="11.25">
      <c r="B22" s="95" t="s">
        <v>5714</v>
      </c>
    </row>
    <row r="24" customHeight="1" ht="22.5">
      <c r="B24" s="162" t="s">
        <v>5715</v>
      </c>
    </row>
    <row r="26" customHeight="1" ht="11.25">
      <c r="B26" s="94" t="s">
        <v>5716</v>
      </c>
    </row>
    <row customHeight="1" ht="22.5">
      <c r="B27" s="161" t="s">
        <v>394</v>
      </c>
    </row>
    <row customHeight="1" ht="56.25">
      <c r="B28" s="161" t="s">
        <v>5717</v>
      </c>
    </row>
    <row customHeight="1" ht="11.25">
      <c r="B29" s="211" t="s">
        <v>5718</v>
      </c>
    </row>
    <row customHeight="1" ht="22.5">
      <c r="B30" s="161" t="s">
        <v>5719</v>
      </c>
    </row>
    <row r="32" customHeight="1" ht="11.25">
      <c r="A32" s="189"/>
      <c r="B32" s="190" t="s">
        <v>5720</v>
      </c>
    </row>
    <row customHeight="1" ht="14.25">
      <c r="A33" s="191">
        <v>1</v>
      </c>
      <c r="B33" s="192" t="s">
        <v>5721</v>
      </c>
    </row>
    <row customHeight="1" ht="14.25">
      <c r="A34" s="191">
        <v>2</v>
      </c>
      <c r="B34" s="192" t="s">
        <v>5722</v>
      </c>
    </row>
    <row customHeight="1" ht="11.25">
      <c r="B35" s="190" t="s">
        <v>5723</v>
      </c>
    </row>
    <row customHeight="1" ht="11.25">
      <c r="B36" s="192" t="s">
        <v>5724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FA4AC7-70DC-0D11-9892-0.272F103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350</v>
      </c>
      <c r="I1" s="2218"/>
      <c r="V1" s="1608" t="s">
        <v>14</v>
      </c>
    </row>
    <row s="1636" customFormat="1" customHeight="1" ht="14.25" hidden="1">
      <c r="C2" s="1620"/>
      <c r="D2" s="2234" t="s">
        <v>108</v>
      </c>
      <c r="E2" s="2236"/>
      <c r="F2" s="1626"/>
      <c r="G2" s="1621" t="s">
        <v>108</v>
      </c>
      <c r="H2" s="1624"/>
      <c r="I2" s="1622"/>
      <c r="L2" s="1623"/>
      <c r="M2" s="1623"/>
      <c r="N2" s="1623"/>
      <c r="O2" s="1623" t="s">
        <v>380</v>
      </c>
      <c r="P2" s="1623"/>
      <c r="Q2" s="1623"/>
      <c r="R2" s="1625" t="s">
        <v>379</v>
      </c>
      <c r="S2" s="1625" t="s">
        <v>379</v>
      </c>
      <c r="T2" s="1623"/>
      <c r="U2" s="1623"/>
      <c r="V2" s="1619">
        <v>0</v>
      </c>
    </row>
    <row s="1636" customFormat="1" customHeight="1" ht="14.25" hidden="1">
      <c r="C3" s="1620"/>
      <c r="D3" s="2235"/>
      <c r="E3" s="2237"/>
      <c r="F3" s="406"/>
      <c r="G3" s="870"/>
      <c r="H3" s="870" t="s">
        <v>381</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354</v>
      </c>
      <c r="I5" s="703"/>
      <c r="J5" s="703"/>
      <c r="L5" s="1615"/>
      <c r="M5" s="1615"/>
      <c r="N5" s="1615"/>
      <c r="O5" s="1615"/>
      <c r="P5" s="1615"/>
      <c r="Q5" s="1615"/>
      <c r="R5" s="1615"/>
      <c r="S5" s="1615"/>
      <c r="T5" s="1615"/>
      <c r="U5" s="1615"/>
      <c r="V5" s="1614">
        <v>5</v>
      </c>
    </row>
    <row customHeight="1" ht="29.25">
      <c r="C6" s="1517"/>
      <c r="D6" s="2238" t="s">
        <v>382</v>
      </c>
      <c r="E6" s="2238"/>
      <c r="F6" s="2238"/>
      <c r="G6" s="2238"/>
      <c r="H6" s="2238"/>
      <c r="I6" s="2238"/>
      <c r="J6" s="492"/>
      <c r="K6" s="1616"/>
      <c r="V6" s="1608">
        <v>28</v>
      </c>
    </row>
    <row customHeight="1" ht="18">
      <c r="C7" s="1517"/>
      <c r="D7" s="2177" t="str">
        <f>IF(org=0,"Не определено",org)</f>
        <v>Троицкая ГРЭС филиал ПАО "ОГК-2"</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298</v>
      </c>
      <c r="E10" s="2220"/>
      <c r="F10" s="2220"/>
      <c r="G10" s="2220"/>
      <c r="H10" s="2220"/>
      <c r="I10" s="2220"/>
      <c r="J10" s="2224" t="s">
        <v>299</v>
      </c>
      <c r="V10" s="1608">
        <v>14</v>
      </c>
    </row>
    <row customHeight="1" ht="27.299999999999997">
      <c r="C11" s="1517"/>
      <c r="D11" s="2128" t="s">
        <v>87</v>
      </c>
      <c r="E11" s="2224" t="s">
        <v>104</v>
      </c>
      <c r="F11" s="2193" t="s">
        <v>87</v>
      </c>
      <c r="G11" s="2194"/>
      <c r="H11" s="2176" t="s">
        <v>383</v>
      </c>
      <c r="I11" s="2176" t="s">
        <v>384</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374</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108</v>
      </c>
      <c r="E14" s="2236"/>
      <c r="F14" s="1618"/>
      <c r="G14" s="1617" t="s">
        <v>108</v>
      </c>
      <c r="H14" s="1624"/>
      <c r="I14" s="1622"/>
      <c r="J14" s="2170" t="s">
        <v>385</v>
      </c>
      <c r="K14" s="1608"/>
      <c r="R14" s="501" t="s">
        <v>379</v>
      </c>
      <c r="S14" s="501" t="s">
        <v>379</v>
      </c>
      <c r="V14" s="1608">
        <v>14</v>
      </c>
    </row>
    <row customHeight="1" ht="14.699999999999998">
      <c r="A15" s="1608"/>
      <c r="C15" s="1517"/>
      <c r="D15" s="2235"/>
      <c r="E15" s="2237"/>
      <c r="F15" s="406"/>
      <c r="G15" s="870"/>
      <c r="H15" s="870" t="s">
        <v>381</v>
      </c>
      <c r="I15" s="314"/>
      <c r="J15" s="2171"/>
      <c r="K15" s="1608"/>
      <c r="R15" s="501"/>
      <c r="S15" s="501"/>
      <c r="V15" s="1608">
        <v>14</v>
      </c>
    </row>
    <row customHeight="1" ht="14.699999999999998">
      <c r="A16" s="1608"/>
      <c r="C16" s="1517"/>
      <c r="D16" s="406"/>
      <c r="E16" s="870" t="s">
        <v>121</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