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ФХД'!$H$81:$L$81</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ФХД'!$H$43:$L$43</definedName>
    <definedName name="B_FHD_TKO_diff_1">'ТКО. Показатели ФХД'!$I$10:$I$12</definedName>
    <definedName name="B_FHD_TKO_FLAG_DIFFERENTIATION">'ТКО. Показатели ФХД'!$H$9:$L$9</definedName>
    <definedName name="B_FHD_TKO_TRANS_DATA_TOP80_ACTIVITY">'ТКО. Транс. Показатели ФХД'!$H$35:$L$35</definedName>
    <definedName name="B_FHD_TKO_TRANS_diff_1">'ТКО. Транс. Показатели ФХД'!$I$10:$I$12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Дифференциация!$I$12:$I$22</definedName>
    <definedName name="DIFFERENTIATION_AREA_ID">Дифференциация!$U$11:$U$23</definedName>
    <definedName name="DIFFERENTIATION_CheckC">Дифференциация!$D$12:$M$22</definedName>
    <definedName name="DIFFERENTIATION_fieldMarker">Дифференциация!$W$12:$W$22</definedName>
    <definedName name="DIFFERENTIATION_ID">TEHSHEET!$E$57</definedName>
    <definedName name="DIFFERENTIATION_ID_DIFF">Дифференциация!$O$12:$O$22</definedName>
    <definedName name="DIFFERENTIATION_SYSTEM">Дифференциация!$M$12:$M$22</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Дифференциация!$Q$12:$Q$22</definedName>
    <definedName name="DIFFERENTIATION_UNMERGE_SYSTEM">Дифференциация!$R$12:$R$22</definedName>
    <definedName name="DIFFERENTIATION_UNMERGE_VD">Дифференциация!$P$12:$P$22</definedName>
    <definedName name="DIFFERENTIATION_VD">Дифференциация!$E$12:$E$22</definedName>
    <definedName name="DIFFERENTIATION_VD_ID">Дифференциация!$V$11:$V$23</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Комментарии!$C$11:$C$14</definedName>
    <definedName name="pDel_DIFFERENTIATION_AREA">Дифференциация!$G$12:$G$22</definedName>
    <definedName name="pDel_DIFFERENTIATION_SYSTEM">Дифференциация!$K$12:$K$22</definedName>
    <definedName name="pDel_DIFFERENTIATION_VD">Дифференциация!$C$12:$C$22</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Комментарии!$E$14</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ФХД'!$L$131</definedName>
    <definedName name="tblEnd_1_B_FHD_TKO">'ТКО. Показатели ФХД'!$L$47</definedName>
    <definedName name="tblEnd_1_B_FHD_TKO_TRANS">'ТКО. Транс. Показатели ФХД'!$L$38</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Дифференциация!$M$23</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Дифференциация!$F$12:$F$22</definedName>
    <definedName name="Y_N_DIFFERENTIATION_SYSTEM">Дифференциация!$J$12:$J$22</definedName>
    <definedName name="YEAR_IP_LIST">TEHSHEET!$BE$2:$BE$72</definedName>
    <definedName name="year_list">TEHSHEET!$C$2:$C$6</definedName>
    <definedName name="year_list1">TEHSHEET!$B$2:$B$27</definedName>
    <definedName name="REESTR_IP_RANGE">REESTR_IP!$A$2:$I$9</definedName>
    <definedName name="VD_LIST">REESTR_VED!$A$2:$B$11</definedName>
    <definedName name="VD_ID_LIST">REESTR_VED!$A$2:$A$11</definedName>
    <definedName name="VD_NAME_LIST">REESTR_VED!$B$2:$B$11</definedName>
    <definedName name="et_B_FHD20_1">et_union_hor!$127:$135</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<sst xmlns="http://schemas.openxmlformats.org/spreadsheetml/2006/main" count="11663" uniqueCount="3272">
  <si>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</si>
  <si>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</si>
  <si>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</si>
  <si>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</si>
  <si>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</si>
  <si>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</si>
  <si>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</si>
  <si>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</si>
  <si>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</si>
  <si>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</si>
  <si>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</si>
  <si>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</si>
  <si>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</si>
  <si>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26416974</t>
  </si>
  <si>
    <t>Flag_Row_Size</t>
  </si>
  <si>
    <t>Субъект РФ</t>
  </si>
  <si>
    <t>Ставропольский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</si>
  <si>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</si>
  <si>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</si>
  <si>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</si>
  <si>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</si>
  <si>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</si>
  <si>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</si>
  <si>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</si>
  <si>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</si>
  <si>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</si>
  <si>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</si>
  <si>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</si>
  <si>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</si>
  <si>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</si>
  <si>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</si>
  <si>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</si>
  <si>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</si>
  <si>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</si>
  <si>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</si>
  <si>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</si>
  <si>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</si>
  <si>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</si>
  <si>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</si>
  <si>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</si>
  <si>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</si>
  <si>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</si>
  <si>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</si>
  <si>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</si>
  <si>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</si>
  <si>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</si>
  <si>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ПАО "ОГК-2"-Ставропольская ГРЭС</t>
  </si>
  <si>
    <t>Наименование (описание) обособленного подразделения</t>
  </si>
  <si>
    <t>ИНН</t>
  </si>
  <si>
    <t>2607018122</t>
  </si>
  <si>
    <t>КПП</t>
  </si>
  <si>
    <t>260702001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</si>
  <si>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</si>
  <si>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</si>
  <si>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</si>
  <si>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</si>
  <si>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</si>
  <si>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</si>
  <si>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</si>
  <si>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</si>
  <si>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</si>
  <si>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</si>
  <si>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</si>
  <si>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</si>
  <si>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</si>
  <si>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</si>
  <si>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</si>
  <si>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</si>
  <si>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</si>
  <si>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</si>
  <si>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356128, Ставропольский край, м.о. Изобильненский, п. Солнечнодольск, ул. Техническая, зд. 14 </t>
  </si>
  <si>
    <t>Фамилия, имя, отчество руководителя</t>
  </si>
  <si>
    <t>Постников Андрей Юрьевич</t>
  </si>
  <si>
    <t>Ответственный за заполнение формы</t>
  </si>
  <si>
    <t>Фамилия, имя, отчество</t>
  </si>
  <si>
    <t>Казадаева Евгения Борисовна</t>
  </si>
  <si>
    <t>Должность</t>
  </si>
  <si>
    <t>начальник ПЭО ФЭУ</t>
  </si>
  <si>
    <t>Контактный телефон</t>
  </si>
  <si>
    <t>8(86545)35770</t>
  </si>
  <si>
    <t>E-mail</t>
  </si>
  <si>
    <t>KazadaevaEB@sta.ogk2.ru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</si>
  <si>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</si>
  <si>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</si>
  <si>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</si>
  <si>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</si>
  <si>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</si>
  <si>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</si>
  <si>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</si>
  <si>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</si>
  <si>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</si>
  <si>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</si>
  <si>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</si>
  <si>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</si>
  <si>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</si>
  <si>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</si>
  <si>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</si>
  <si>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</si>
  <si>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</si>
  <si>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19</t>
  </si>
  <si>
    <t>Изобильненский муниципальный округ</t>
  </si>
  <si>
    <t>07520000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</si>
  <si>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</si>
  <si>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</si>
  <si>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</si>
  <si>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</si>
  <si>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</si>
  <si>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</si>
  <si>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</si>
  <si>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</si>
  <si>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</si>
  <si>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</si>
  <si>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</si>
  <si>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</si>
  <si>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</si>
  <si>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</si>
  <si>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</si>
  <si>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</si>
  <si>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4190066</t>
  </si>
  <si>
    <t>a</t>
  </si>
  <si>
    <t>Добавить централизованную систему</t>
  </si>
  <si>
    <t>Добавить описание территории</t>
  </si>
  <si>
    <t>×</t>
  </si>
  <si>
    <t>diff_5</t>
  </si>
  <si>
    <t>4190068</t>
  </si>
  <si>
    <t>diff_51</t>
  </si>
  <si>
    <t>4190067</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</si>
  <si>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</si>
  <si>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</si>
  <si>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</si>
  <si>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</si>
  <si>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</si>
  <si>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</si>
  <si>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</si>
  <si>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</si>
  <si>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</si>
  <si>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</si>
  <si>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</si>
  <si>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</si>
  <si>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</si>
  <si>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</si>
  <si>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</si>
  <si>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</si>
  <si>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</si>
  <si>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</si>
  <si>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</si>
  <si>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</si>
  <si>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</si>
  <si>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</si>
  <si>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</si>
  <si>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</si>
  <si>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</si>
  <si>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</si>
  <si>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</si>
  <si>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</si>
  <si>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</si>
  <si>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</si>
  <si>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</si>
  <si>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</si>
  <si>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</si>
  <si>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</si>
  <si>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</si>
  <si>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</si>
  <si>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</si>
  <si>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</si>
  <si>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</si>
  <si>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</si>
  <si>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</si>
  <si>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</si>
  <si>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</si>
  <si>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</si>
  <si>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</si>
  <si>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</si>
  <si>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</si>
  <si>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</si>
  <si>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</si>
  <si>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</si>
  <si>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</si>
  <si>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</si>
  <si>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</si>
  <si>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</si>
  <si>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</si>
  <si>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</si>
  <si>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</si>
  <si>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</si>
  <si>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</si>
  <si>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</si>
  <si>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</si>
  <si>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</si>
  <si>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</si>
  <si>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</si>
  <si>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</si>
  <si>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</si>
  <si>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</si>
  <si>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</si>
  <si>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</si>
  <si>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</si>
  <si>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</si>
  <si>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</si>
  <si>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</si>
  <si>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</si>
  <si>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</si>
  <si>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</si>
  <si>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</si>
  <si>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</si>
  <si>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</si>
  <si>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</si>
  <si>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</si>
  <si>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</si>
  <si>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</si>
  <si>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</si>
  <si>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</si>
  <si>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</si>
  <si>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</si>
  <si>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</si>
  <si>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</si>
  <si>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</si>
  <si>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</si>
  <si>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</si>
  <si>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</si>
  <si>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</si>
  <si>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</si>
  <si>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</si>
  <si>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</si>
  <si>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</si>
  <si>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</si>
  <si>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</si>
  <si>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</si>
  <si>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</si>
  <si>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</si>
  <si>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</si>
  <si>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</si>
  <si>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</si>
  <si>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</si>
  <si>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</si>
  <si>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</si>
  <si>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</si>
  <si>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</si>
  <si>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</si>
  <si>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</si>
  <si>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</si>
  <si>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</si>
  <si>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</si>
  <si>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</si>
  <si>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</si>
  <si>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</si>
  <si>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</si>
  <si>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</si>
  <si>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</si>
  <si>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</si>
  <si>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</si>
  <si>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</si>
  <si>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</si>
  <si>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</si>
  <si>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</si>
  <si>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</si>
  <si>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</si>
  <si>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</si>
  <si>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</si>
  <si>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</si>
  <si>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</si>
  <si>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</si>
  <si>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</si>
  <si>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</si>
  <si>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</si>
  <si>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</si>
  <si>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</si>
  <si>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</si>
  <si>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</si>
  <si>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</si>
  <si>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</si>
  <si>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</si>
  <si>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</si>
  <si>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</si>
  <si>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</si>
  <si>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</si>
  <si>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</si>
  <si>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</si>
  <si>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</si>
  <si>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</si>
  <si>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</si>
  <si>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</si>
  <si>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</si>
  <si>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</si>
  <si>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</si>
  <si>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</si>
  <si>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</si>
  <si>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</si>
  <si>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</si>
  <si>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</si>
  <si>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</si>
  <si>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</si>
  <si>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</si>
  <si>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</si>
  <si>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</si>
  <si>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</si>
  <si>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</si>
  <si>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</si>
  <si>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</si>
  <si>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</si>
  <si>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</si>
  <si>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</si>
  <si>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</si>
  <si>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</si>
  <si>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</si>
  <si>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</si>
  <si>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</si>
  <si>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</si>
  <si>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</si>
  <si>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</si>
  <si>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</si>
  <si>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</si>
  <si>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</si>
  <si>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</si>
  <si>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</si>
  <si>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</si>
  <si>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</si>
  <si>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</si>
  <si>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</si>
  <si>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</si>
  <si>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</si>
  <si>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</si>
  <si>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</si>
  <si>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</si>
  <si>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</si>
  <si>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</si>
  <si>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</si>
  <si>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</si>
  <si>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</si>
  <si>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</si>
  <si>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</si>
  <si>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</si>
  <si>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</si>
  <si>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</si>
  <si>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</si>
  <si>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</si>
  <si>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</si>
  <si>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</si>
  <si>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</si>
  <si>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</si>
  <si>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</si>
  <si>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</si>
  <si>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</si>
  <si>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</si>
  <si>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</si>
  <si>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</si>
  <si>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</si>
  <si>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</si>
  <si>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</si>
  <si>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</si>
  <si>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</si>
  <si>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</si>
  <si>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</si>
  <si>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</si>
  <si>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</si>
  <si>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</si>
  <si>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</si>
  <si>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</si>
  <si>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</si>
  <si>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</si>
  <si>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</si>
  <si>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</si>
  <si>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</si>
  <si>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</si>
  <si>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</si>
  <si>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</si>
  <si>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</si>
  <si>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</si>
  <si>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</si>
  <si>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</si>
  <si>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</si>
  <si>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</si>
  <si>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</si>
  <si>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</si>
  <si>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</si>
  <si>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</si>
  <si>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</si>
  <si>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</si>
  <si>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</si>
  <si>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</si>
  <si>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</si>
  <si>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</si>
  <si>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</si>
  <si>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</si>
  <si>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</si>
  <si>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</si>
  <si>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</si>
  <si>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</si>
  <si>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</si>
  <si>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</si>
  <si>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</si>
  <si>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</si>
  <si>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</si>
  <si>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</si>
  <si>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</si>
  <si>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</si>
  <si>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</si>
  <si>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</si>
  <si>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</si>
  <si>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</si>
  <si>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</si>
  <si>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</si>
  <si>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</si>
  <si>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</si>
  <si>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</si>
  <si>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</si>
  <si>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</si>
  <si>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</si>
  <si>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</si>
  <si>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</si>
  <si>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</si>
  <si>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</si>
  <si>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</si>
  <si>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</si>
  <si>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</si>
  <si>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</si>
  <si>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</si>
  <si>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</si>
  <si>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</si>
  <si>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</si>
  <si>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</si>
  <si>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</si>
  <si>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</si>
  <si>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</si>
  <si>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</si>
  <si>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</si>
  <si>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</si>
  <si>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</si>
  <si>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</si>
  <si>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</si>
  <si>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</si>
  <si>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</si>
  <si>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</si>
  <si>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</si>
  <si>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</si>
  <si>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</si>
  <si>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</si>
  <si>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</si>
  <si>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</si>
  <si>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</si>
  <si>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</si>
  <si>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</si>
  <si>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</si>
  <si>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</si>
  <si>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</si>
  <si>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</si>
  <si>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</si>
  <si>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</si>
  <si>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</si>
  <si>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</si>
  <si>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</si>
  <si>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</si>
  <si>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</si>
  <si>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</si>
  <si>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</si>
  <si>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</si>
  <si>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</si>
  <si>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</si>
  <si>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</si>
  <si>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</si>
  <si>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</si>
  <si>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</si>
  <si>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</si>
  <si>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</si>
  <si>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</si>
  <si>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</si>
  <si>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</si>
  <si>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</si>
  <si>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</si>
  <si>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</si>
  <si>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</si>
  <si>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</si>
  <si>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</si>
  <si>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</si>
  <si>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</si>
  <si>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</si>
  <si>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</si>
  <si>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</si>
  <si>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</si>
  <si>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</si>
  <si>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</si>
  <si>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</si>
  <si>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</si>
  <si>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</si>
  <si>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</si>
  <si>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</si>
  <si>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</si>
  <si>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</si>
  <si>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</si>
  <si>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</si>
  <si>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</si>
  <si>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</si>
  <si>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</si>
  <si>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</si>
  <si>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</si>
  <si>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</si>
  <si>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</si>
  <si>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</si>
  <si>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</si>
  <si>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</si>
  <si>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</si>
  <si>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</si>
  <si>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</si>
  <si>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</si>
  <si>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</si>
  <si>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</si>
  <si>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</si>
  <si>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</si>
  <si>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</si>
  <si>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</si>
  <si>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</si>
  <si>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</si>
  <si>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</si>
  <si>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</si>
  <si>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</si>
  <si>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</si>
  <si>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</si>
  <si>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</si>
  <si>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</si>
  <si>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</si>
  <si>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</si>
  <si>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</si>
  <si>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</si>
  <si>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</si>
  <si>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</si>
  <si>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</si>
  <si>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</si>
  <si>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</si>
  <si>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</si>
  <si>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</si>
  <si>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</si>
  <si>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</si>
  <si>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</si>
  <si>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</si>
  <si>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</si>
  <si>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</si>
  <si>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</si>
  <si>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</si>
  <si>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</si>
  <si>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</si>
  <si>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</si>
  <si>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</si>
  <si>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</si>
  <si>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</si>
  <si>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</si>
  <si>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</si>
  <si>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</si>
  <si>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</si>
  <si>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</si>
  <si>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</si>
  <si>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</si>
  <si>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</si>
  <si>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</si>
  <si>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</si>
  <si>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</si>
  <si>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</si>
  <si>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</si>
  <si>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</si>
  <si>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</si>
  <si>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</si>
  <si>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</si>
  <si>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</si>
  <si>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</si>
  <si>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</si>
  <si>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</si>
  <si>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</si>
  <si>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</si>
  <si>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</si>
  <si>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</si>
  <si>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</si>
  <si>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</si>
  <si>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</si>
  <si>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</si>
  <si>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</si>
  <si>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</si>
  <si>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</si>
  <si>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</si>
  <si>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</si>
  <si>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</si>
  <si>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</si>
  <si>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</si>
  <si>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</si>
  <si>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</si>
  <si>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</si>
  <si>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</si>
  <si>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</si>
  <si>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</si>
  <si>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</si>
  <si>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</si>
  <si>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</si>
  <si>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</si>
  <si>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</si>
  <si>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</si>
  <si>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</si>
  <si>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</si>
  <si>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</si>
  <si>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</si>
  <si>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</si>
  <si>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</si>
  <si>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</si>
  <si>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</si>
  <si>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</si>
  <si>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</si>
  <si>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</si>
  <si>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</si>
  <si>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</si>
  <si>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</si>
  <si>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</si>
  <si>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</si>
  <si>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</si>
  <si>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</si>
  <si>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</si>
  <si>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</si>
  <si>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</si>
  <si>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</si>
  <si>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</si>
  <si>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</si>
  <si>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</si>
  <si>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</si>
  <si>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</si>
  <si>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</si>
  <si>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</si>
  <si>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</si>
  <si>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</si>
  <si>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</si>
  <si>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</si>
  <si>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</si>
  <si>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</si>
  <si>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</si>
  <si>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</si>
  <si>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</si>
  <si>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</si>
  <si>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</si>
  <si>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</si>
  <si>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</si>
  <si>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</si>
  <si>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</si>
  <si>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</si>
  <si>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</si>
  <si>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</si>
  <si>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</si>
  <si>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</si>
  <si>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</si>
  <si>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</si>
  <si>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</si>
  <si>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</si>
  <si>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</si>
  <si>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</si>
  <si>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</si>
  <si>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</si>
  <si>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</si>
  <si>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</si>
  <si>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</si>
  <si>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</si>
  <si>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</si>
  <si>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</si>
  <si>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</si>
  <si>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</si>
  <si>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</si>
  <si>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</si>
  <si>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</si>
  <si>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</si>
  <si>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</si>
  <si>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</si>
  <si>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</si>
  <si>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</si>
  <si>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</si>
  <si>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</si>
  <si>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</si>
  <si>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</si>
  <si>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</si>
  <si>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</si>
  <si>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</si>
  <si>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</si>
  <si>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</si>
  <si>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</si>
  <si>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</si>
  <si>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</si>
  <si>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</si>
  <si>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</si>
  <si>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</si>
  <si>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</si>
  <si>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</si>
  <si>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</si>
  <si>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</si>
  <si>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</si>
  <si>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</si>
  <si>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</si>
  <si>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</si>
  <si>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</si>
  <si>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</si>
  <si>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</si>
  <si>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</si>
  <si>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</si>
  <si>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</si>
  <si>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</si>
  <si>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</si>
  <si>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</si>
  <si>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</si>
  <si>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</si>
  <si>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</si>
  <si>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</si>
  <si>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</si>
  <si>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</si>
  <si>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</si>
  <si>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</si>
  <si>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</si>
  <si>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</si>
  <si>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</si>
  <si>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</si>
  <si>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</si>
  <si>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</si>
  <si>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</si>
  <si>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</si>
  <si>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</si>
  <si>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</si>
  <si>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</si>
  <si>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</si>
  <si>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</si>
  <si>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</si>
  <si>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</si>
  <si>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</si>
  <si>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</si>
  <si>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</si>
  <si>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</si>
  <si>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</si>
  <si>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</si>
  <si>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</si>
  <si>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</si>
  <si>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</si>
  <si>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</si>
  <si>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</si>
  <si>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</si>
  <si>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</si>
  <si>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</si>
  <si>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</si>
  <si>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</si>
  <si>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</si>
  <si>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</si>
  <si>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</si>
  <si>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</si>
  <si>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</si>
  <si>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</si>
  <si>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</si>
  <si>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</si>
  <si>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</si>
  <si>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</si>
  <si>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</si>
  <si>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</si>
  <si>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</si>
  <si>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</si>
  <si>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</si>
  <si>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</si>
  <si>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</si>
  <si>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</si>
  <si>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</si>
  <si>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</si>
  <si>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</si>
  <si>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</si>
  <si>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</si>
  <si>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</si>
  <si>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</si>
  <si>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</si>
  <si>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</si>
  <si>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</si>
  <si>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</si>
  <si>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</si>
  <si>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</si>
  <si>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</si>
  <si>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</si>
  <si>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</si>
  <si>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</si>
  <si>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</si>
  <si>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</si>
  <si>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</si>
  <si>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</si>
  <si>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</si>
  <si>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</si>
  <si>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</si>
  <si>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</si>
  <si>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</si>
  <si>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</si>
  <si>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</si>
  <si>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</si>
  <si>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</si>
  <si>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</si>
  <si>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</si>
  <si>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</si>
  <si>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</si>
  <si>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</si>
  <si>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</si>
  <si>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</si>
  <si>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</si>
  <si>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</si>
  <si>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</si>
  <si>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</si>
  <si>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</si>
  <si>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</si>
  <si>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</si>
  <si>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</si>
  <si>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</si>
  <si>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</si>
  <si>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</si>
  <si>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</si>
  <si>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</si>
  <si>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</si>
  <si>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</si>
  <si>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</si>
  <si>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</si>
  <si>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</si>
  <si>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</si>
  <si>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</si>
  <si>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</si>
  <si>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</si>
  <si>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</si>
  <si>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</si>
  <si>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</si>
  <si>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</si>
  <si>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</si>
  <si>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</si>
  <si>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</si>
  <si>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</si>
  <si>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</si>
  <si>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</si>
  <si>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</si>
  <si>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</si>
  <si>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</si>
  <si>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</si>
  <si>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</si>
  <si>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</si>
  <si>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</si>
  <si>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</si>
  <si>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</si>
  <si>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</si>
  <si>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</si>
  <si>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</si>
  <si>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</si>
  <si>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</si>
  <si>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</si>
  <si>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</si>
  <si>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</si>
  <si>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</si>
  <si>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</si>
  <si>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</si>
  <si>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</si>
  <si>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</si>
  <si>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</si>
  <si>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</si>
  <si>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</si>
  <si>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</si>
  <si>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</si>
  <si>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</si>
  <si>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</si>
  <si>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</si>
  <si>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</si>
  <si>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</si>
  <si>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</si>
  <si>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</si>
  <si>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</si>
  <si>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</si>
  <si>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</si>
  <si>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</si>
  <si>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</si>
  <si>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</si>
  <si>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</si>
  <si>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</si>
  <si>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</si>
  <si>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</si>
  <si>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</si>
  <si>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</si>
  <si>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</si>
  <si>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</si>
  <si>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</si>
  <si>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</si>
  <si>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</si>
  <si>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</si>
  <si>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</si>
  <si>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</si>
  <si>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</si>
  <si>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</si>
  <si>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</si>
  <si>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</si>
  <si>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</si>
  <si>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</si>
  <si>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</si>
  <si>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</si>
  <si>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</si>
  <si>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</si>
  <si>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</si>
  <si>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</si>
  <si>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</si>
  <si>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</si>
  <si>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</si>
  <si>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</si>
  <si>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</si>
  <si>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</si>
  <si>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</si>
  <si>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</si>
  <si>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</si>
  <si>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</si>
  <si>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</si>
  <si>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</si>
  <si>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</si>
  <si>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</si>
  <si>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</si>
  <si>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</si>
  <si>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</si>
  <si>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</si>
  <si>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</si>
  <si>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</si>
  <si>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</si>
  <si>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</si>
  <si>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</si>
  <si>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</si>
  <si>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</si>
  <si>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</si>
  <si>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</si>
  <si>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</si>
  <si>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</si>
  <si>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</si>
  <si>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</si>
  <si>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</si>
  <si>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</si>
  <si>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</si>
  <si>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</si>
  <si>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</si>
  <si>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</si>
  <si>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</si>
  <si>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</si>
  <si>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</si>
  <si>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</si>
  <si>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</si>
  <si>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</si>
  <si>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</si>
  <si>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</si>
  <si>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</si>
  <si>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</si>
  <si>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</si>
  <si>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</si>
  <si>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</si>
  <si>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</si>
  <si>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</si>
  <si>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</si>
  <si>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</si>
  <si>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</si>
  <si>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</si>
  <si>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</si>
  <si>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</si>
  <si>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</si>
  <si>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</si>
  <si>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</si>
  <si>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</si>
  <si>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</si>
  <si>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</si>
  <si>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</si>
  <si>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</si>
  <si>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</si>
  <si>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</si>
  <si>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</si>
  <si>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</si>
  <si>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</si>
  <si>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</si>
  <si>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</si>
  <si>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</si>
  <si>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</si>
  <si>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</si>
  <si>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</si>
  <si>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</si>
  <si>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</si>
  <si>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</si>
  <si>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</si>
  <si>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</si>
  <si>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</si>
  <si>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</si>
  <si>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</si>
  <si>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</si>
  <si>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</si>
  <si>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</si>
  <si>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</si>
  <si>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</si>
  <si>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</si>
  <si>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</si>
  <si>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</si>
  <si>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</si>
  <si>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</si>
  <si>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</si>
  <si>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</si>
  <si>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</si>
  <si>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</si>
  <si>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</si>
  <si>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</si>
  <si>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</si>
  <si>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</si>
  <si>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</si>
  <si>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</si>
  <si>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</si>
  <si>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</si>
  <si>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</si>
  <si>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</si>
  <si>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</si>
  <si>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</si>
  <si>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</si>
  <si>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</si>
  <si>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</si>
  <si>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</si>
  <si>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</si>
  <si>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</si>
  <si>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</si>
  <si>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</si>
  <si>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</si>
  <si>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</si>
  <si>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</si>
  <si>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</si>
  <si>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</si>
  <si>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</si>
  <si>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</si>
  <si>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</si>
  <si>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</si>
  <si>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</si>
  <si>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</si>
  <si>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</si>
  <si>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</si>
  <si>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</si>
  <si>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</si>
  <si>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</si>
  <si>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</si>
  <si>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</si>
  <si>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</si>
  <si>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</si>
  <si>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</si>
  <si>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</si>
  <si>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</si>
  <si>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</si>
  <si>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</si>
  <si>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</si>
  <si>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</si>
  <si>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</si>
  <si>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</si>
  <si>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</si>
  <si>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</si>
  <si>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</si>
  <si>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</si>
  <si>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</si>
  <si>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</si>
  <si>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</si>
  <si>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</si>
  <si>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</si>
  <si>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</si>
  <si>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</si>
  <si>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</si>
  <si>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</si>
  <si>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</si>
  <si>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</si>
  <si>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</si>
  <si>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</si>
  <si>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</si>
  <si>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</si>
  <si>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</si>
  <si>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</si>
  <si>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</si>
  <si>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</si>
  <si>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</si>
  <si>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</si>
  <si>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</si>
  <si>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</si>
  <si>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</si>
  <si>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</si>
  <si>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</si>
  <si>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</si>
  <si>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</si>
  <si>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</si>
  <si>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</si>
  <si>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</si>
  <si>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</si>
  <si>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</si>
  <si>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</si>
  <si>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</si>
  <si>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</si>
  <si>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</si>
  <si>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</si>
  <si>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</si>
  <si>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</si>
  <si>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</si>
  <si>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</si>
  <si>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</si>
  <si>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</si>
  <si>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</si>
  <si>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</si>
  <si>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</si>
  <si>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</si>
  <si>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</si>
  <si>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</si>
  <si>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</si>
  <si>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</si>
  <si>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</si>
  <si>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</si>
  <si>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</si>
  <si>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</si>
  <si>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</si>
  <si>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</si>
  <si>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</si>
  <si>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</si>
  <si>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</si>
  <si>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</si>
  <si>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</si>
  <si>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</si>
  <si>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</si>
  <si>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</si>
  <si>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</si>
  <si>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</si>
  <si>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</si>
  <si>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</si>
  <si>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</si>
  <si>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</si>
  <si>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</si>
  <si>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</si>
  <si>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</si>
  <si>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</si>
  <si>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</si>
  <si>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</si>
  <si>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</si>
  <si>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</si>
  <si>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</si>
  <si>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-тепловая энергия (источник тепловой энергии, тепловые сети)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</si>
  <si>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</si>
  <si>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</si>
  <si>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</si>
  <si>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</si>
  <si>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</si>
  <si>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</si>
  <si>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</si>
  <si>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</si>
  <si>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</si>
  <si>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</si>
  <si>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</si>
  <si>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</si>
  <si>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</si>
  <si>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</si>
  <si>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</si>
  <si>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</si>
  <si>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</si>
  <si>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</si>
  <si>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</si>
  <si>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</si>
  <si>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</si>
  <si>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</si>
  <si>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</si>
  <si>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</si>
  <si>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</si>
  <si>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</si>
  <si>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</si>
  <si>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</si>
  <si>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</si>
  <si>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</si>
  <si>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</si>
  <si>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</si>
  <si>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</si>
  <si>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</si>
  <si>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</si>
  <si>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</si>
  <si>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</si>
  <si>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</si>
  <si>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</si>
  <si>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</si>
  <si>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</si>
  <si>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</si>
  <si>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</si>
  <si>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</si>
  <si>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</si>
  <si>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</si>
  <si>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</si>
  <si>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</si>
  <si>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</si>
  <si>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</si>
  <si>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</si>
  <si>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</si>
  <si>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</si>
  <si>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</si>
  <si>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</si>
  <si>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</si>
  <si>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</si>
  <si>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</si>
  <si>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</si>
  <si>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</si>
  <si>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</si>
  <si>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</si>
  <si>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</si>
  <si>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</si>
  <si>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</si>
  <si>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</si>
  <si>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</si>
  <si>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</si>
  <si>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</si>
  <si>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</si>
  <si>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</si>
  <si>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</si>
  <si>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</si>
  <si>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</si>
  <si>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</si>
  <si>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</si>
  <si>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</si>
  <si>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</si>
  <si>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</si>
  <si>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</si>
  <si>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</si>
  <si>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</si>
  <si>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</si>
  <si>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</si>
  <si>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</si>
  <si>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</si>
  <si>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</si>
  <si>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</si>
  <si>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</si>
  <si>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</si>
  <si>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</si>
  <si>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</si>
  <si>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</si>
  <si>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</si>
  <si>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</si>
  <si>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</si>
  <si>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</si>
  <si>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</si>
  <si>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</si>
  <si>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</si>
  <si>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</si>
  <si>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</si>
  <si>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</si>
  <si>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</si>
  <si>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</si>
  <si>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</si>
  <si>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</si>
  <si>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</si>
  <si>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</si>
  <si>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</si>
  <si>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</si>
  <si>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</si>
  <si>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</si>
  <si>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</si>
  <si>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</si>
  <si>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</si>
  <si>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</si>
  <si>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</si>
  <si>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</si>
  <si>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</si>
  <si>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</si>
  <si>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</si>
  <si>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</si>
  <si>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</si>
  <si>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</si>
  <si>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</si>
  <si>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</si>
  <si>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</si>
  <si>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</si>
  <si>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</si>
  <si>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</si>
  <si>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</si>
  <si>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</si>
  <si>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</si>
  <si>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</si>
  <si>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</si>
  <si>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</si>
  <si>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</si>
  <si>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</si>
  <si>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</si>
  <si>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</si>
  <si>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</si>
  <si>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</si>
  <si>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</si>
  <si>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</si>
  <si>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</si>
  <si>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</si>
  <si>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</si>
  <si>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</si>
  <si>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</si>
  <si>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</si>
  <si>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</si>
  <si>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</si>
  <si>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</si>
  <si>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</si>
  <si>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</si>
  <si>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</si>
  <si>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</si>
  <si>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</si>
  <si>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</si>
  <si>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</si>
  <si>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</si>
  <si>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</si>
  <si>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</si>
  <si>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</si>
  <si>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</si>
  <si>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</si>
  <si>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</si>
  <si>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</si>
  <si>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</si>
  <si>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</si>
  <si>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</si>
  <si>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</si>
  <si>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</si>
  <si>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</si>
  <si>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</si>
  <si>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</si>
  <si>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</si>
  <si>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</si>
  <si>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</si>
  <si>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</si>
  <si>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</si>
  <si>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</si>
  <si>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</si>
  <si>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</si>
  <si>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</si>
  <si>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</si>
  <si>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</si>
  <si>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</si>
  <si>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</si>
  <si>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</si>
  <si>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</si>
  <si>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</si>
  <si>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</si>
  <si>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</si>
  <si>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</si>
  <si>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</si>
  <si>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</si>
  <si>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</si>
  <si>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</si>
  <si>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</si>
  <si>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</si>
  <si>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</si>
  <si>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</si>
  <si>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</si>
  <si>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</si>
  <si>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</si>
  <si>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</si>
  <si>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</si>
  <si>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</si>
  <si>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</si>
  <si>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</si>
  <si>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</si>
  <si>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</si>
  <si>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</si>
  <si>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</si>
  <si>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</si>
  <si>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</si>
  <si>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</si>
  <si>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</si>
  <si>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</si>
  <si>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</si>
  <si>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</si>
  <si>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</si>
  <si>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</si>
  <si>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</si>
  <si>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</si>
  <si>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</si>
  <si>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</si>
  <si>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</si>
  <si>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</si>
  <si>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</si>
  <si>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</si>
  <si>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</si>
  <si>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</si>
  <si>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</si>
  <si>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</si>
  <si>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</si>
  <si>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</si>
  <si>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</si>
  <si>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</si>
  <si>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</si>
  <si>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</si>
  <si>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</si>
  <si>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</si>
  <si>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</si>
  <si>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</si>
  <si>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</si>
  <si>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</si>
  <si>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</si>
  <si>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</si>
  <si>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</si>
  <si>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</si>
  <si>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</si>
  <si>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</si>
  <si>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</si>
  <si>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</si>
  <si>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</si>
  <si>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</si>
  <si>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</si>
  <si>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</si>
  <si>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</si>
  <si>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</si>
  <si>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</si>
  <si>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</si>
  <si>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</si>
  <si>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</si>
  <si>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</si>
  <si>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</si>
  <si>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</si>
  <si>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</si>
  <si>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</si>
  <si>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</si>
  <si>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</si>
  <si>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</si>
  <si>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</si>
  <si>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</si>
  <si>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</si>
  <si>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</si>
  <si>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</si>
  <si>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</si>
  <si>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</si>
  <si>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</si>
  <si>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</si>
  <si>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</si>
  <si>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</si>
  <si>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</si>
  <si>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</si>
  <si>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</si>
  <si>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</si>
  <si>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</si>
  <si>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</si>
  <si>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</si>
  <si>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</si>
  <si>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</si>
  <si>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</si>
  <si>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</si>
  <si>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</si>
  <si>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</si>
  <si>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</si>
  <si>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</si>
  <si>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</si>
  <si>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</si>
  <si>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</si>
  <si>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</si>
  <si>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</si>
  <si>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</si>
  <si>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</si>
  <si>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</si>
  <si>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</si>
  <si>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</si>
  <si>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</si>
  <si>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</si>
  <si>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</si>
  <si>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</si>
  <si>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</si>
  <si>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</si>
  <si>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</si>
  <si>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</si>
  <si>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</si>
  <si>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</si>
  <si>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</si>
  <si>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</si>
  <si>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</si>
  <si>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</si>
  <si>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</si>
  <si>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</si>
  <si>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</si>
  <si>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</si>
  <si>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</si>
  <si>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</si>
  <si>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</si>
  <si>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</si>
  <si>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</si>
  <si>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</si>
  <si>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</si>
  <si>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</si>
  <si>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</si>
  <si>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</si>
  <si>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</si>
  <si>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</si>
  <si>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</si>
  <si>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</si>
  <si>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</si>
  <si>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</si>
  <si>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</si>
  <si>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</si>
  <si>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</si>
  <si>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</si>
  <si>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</si>
  <si>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</si>
  <si>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</si>
  <si>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</si>
  <si>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</si>
  <si>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</si>
  <si>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</si>
  <si>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</si>
  <si>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</si>
  <si>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</si>
  <si>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</si>
  <si>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</si>
  <si>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</si>
  <si>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</si>
  <si>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</si>
  <si>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</si>
  <si>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</si>
  <si>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</si>
  <si>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</si>
  <si>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</si>
  <si>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</si>
  <si>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</si>
  <si>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</si>
  <si>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</si>
  <si>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</si>
  <si>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</si>
  <si>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</si>
  <si>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</si>
  <si>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</si>
  <si>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</si>
  <si>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</si>
  <si>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</si>
  <si>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</si>
  <si>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</si>
  <si>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</si>
  <si>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</si>
  <si>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</si>
  <si>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</si>
  <si>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</si>
  <si>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</si>
  <si>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</si>
  <si>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</si>
  <si>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</si>
  <si>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</si>
  <si>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</si>
  <si>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</si>
  <si>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</si>
  <si>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</si>
  <si>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</si>
  <si>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</si>
  <si>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</si>
  <si>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</si>
  <si>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</si>
  <si>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</si>
  <si>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</si>
  <si>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</si>
  <si>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</si>
  <si>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</si>
  <si>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</si>
  <si>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</si>
  <si>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</si>
  <si>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</si>
  <si>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</si>
  <si>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</si>
  <si>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</si>
  <si>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</si>
  <si>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</si>
  <si>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</si>
  <si>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</si>
  <si>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</si>
  <si>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</si>
  <si>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</si>
  <si>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</si>
  <si>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</si>
  <si>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</si>
  <si>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</si>
  <si>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</si>
  <si>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</si>
  <si>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</si>
  <si>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</si>
  <si>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</si>
  <si>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</si>
  <si>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</si>
  <si>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</si>
  <si>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</si>
  <si>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</si>
  <si>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</si>
  <si>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</si>
  <si>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</si>
  <si>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</si>
  <si>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</si>
  <si>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</si>
  <si>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</si>
  <si>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</si>
  <si>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</si>
  <si>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</si>
  <si>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</si>
  <si>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</si>
  <si>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</si>
  <si>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</si>
  <si>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</si>
  <si>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</si>
  <si>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</si>
  <si>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</si>
  <si>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</si>
  <si>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</si>
  <si>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</si>
  <si>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</si>
  <si>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</si>
  <si>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</si>
  <si>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</si>
  <si>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</si>
  <si>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</si>
  <si>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</si>
  <si>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</si>
  <si>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</si>
  <si>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</si>
  <si>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</si>
  <si>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</si>
  <si>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</si>
  <si>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</si>
  <si>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</si>
  <si>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</si>
  <si>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</si>
  <si>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</si>
  <si>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</si>
  <si>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</si>
  <si>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</si>
  <si>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</si>
  <si>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</si>
  <si>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</si>
  <si>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</si>
  <si>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</si>
  <si>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</si>
  <si>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</si>
  <si>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</si>
  <si>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</si>
  <si>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</si>
  <si>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</si>
  <si>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</si>
  <si>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</si>
  <si>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</si>
  <si>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</si>
  <si>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</si>
  <si>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</si>
  <si>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</si>
  <si>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</si>
  <si>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</si>
  <si>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</si>
  <si>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</si>
  <si>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</si>
  <si>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</si>
  <si>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</si>
  <si>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</si>
  <si>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</si>
  <si>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</si>
  <si>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</si>
  <si>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</si>
  <si>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</si>
  <si>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</si>
  <si>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</si>
  <si>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</si>
  <si>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</si>
  <si>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</si>
  <si>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</si>
  <si>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</si>
  <si>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</si>
  <si>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</si>
  <si>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</si>
  <si>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</si>
  <si>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</si>
  <si>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</si>
  <si>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</si>
  <si>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</si>
  <si>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</si>
  <si>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</si>
  <si>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</si>
  <si>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</si>
  <si>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</si>
  <si>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</si>
  <si>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</si>
  <si>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</si>
  <si>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</si>
  <si>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</si>
  <si>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</si>
  <si>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</si>
  <si>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</si>
  <si>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</si>
  <si>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</si>
  <si>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</si>
  <si>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</si>
  <si>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</si>
  <si>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</si>
  <si>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</si>
  <si>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</si>
  <si>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</si>
  <si>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</si>
  <si>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</si>
  <si>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</si>
  <si>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</si>
  <si>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</si>
  <si>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</si>
  <si>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</si>
  <si>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</si>
  <si>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</si>
  <si>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</si>
  <si>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</si>
  <si>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</si>
  <si>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</si>
  <si>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</si>
  <si>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</si>
  <si>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</si>
  <si>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</si>
  <si>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</si>
  <si>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</si>
  <si>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</si>
  <si>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</si>
  <si>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</si>
  <si>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</si>
  <si>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</si>
  <si>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</si>
  <si>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</si>
  <si>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</si>
  <si>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</si>
  <si>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</si>
  <si>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</si>
  <si>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</si>
  <si>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</si>
  <si>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</si>
  <si>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</si>
  <si>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</si>
  <si>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</si>
  <si>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</si>
  <si>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</si>
  <si>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</si>
  <si>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</si>
  <si>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</si>
  <si>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</si>
  <si>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</si>
  <si>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</si>
  <si>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</si>
  <si>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</si>
  <si>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</si>
  <si>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</si>
  <si>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</si>
  <si>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</si>
  <si>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</si>
  <si>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</si>
  <si>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</si>
  <si>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</si>
  <si>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</si>
  <si>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</si>
  <si>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</si>
  <si>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</si>
  <si>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</si>
  <si>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</si>
  <si>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</si>
  <si>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</si>
  <si>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</si>
  <si>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</si>
  <si>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</si>
  <si>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</si>
  <si>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</si>
  <si>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</si>
  <si>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</si>
  <si>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</si>
  <si>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</si>
  <si>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</si>
  <si>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</si>
  <si>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</si>
  <si>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</si>
  <si>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</si>
  <si>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</si>
  <si>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</si>
  <si>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</si>
  <si>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</si>
  <si>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</si>
  <si>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</si>
  <si>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</si>
  <si>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</si>
  <si>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</si>
  <si>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</si>
  <si>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</si>
  <si>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</si>
  <si>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</si>
  <si>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</si>
  <si>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</si>
  <si>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</si>
  <si>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</si>
  <si>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</si>
  <si>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</si>
  <si>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</si>
  <si>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</si>
  <si>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</si>
  <si>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</si>
  <si>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</si>
  <si>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</si>
  <si>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</si>
  <si>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</si>
  <si>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</si>
  <si>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</si>
  <si>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</si>
  <si>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</si>
  <si>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</si>
  <si>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</si>
  <si>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</si>
  <si>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</si>
  <si>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</si>
  <si>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</si>
  <si>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</si>
  <si>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</si>
  <si>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</si>
  <si>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</si>
  <si>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</si>
  <si>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</si>
  <si>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</si>
  <si>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</si>
  <si>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</si>
  <si>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</si>
  <si>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</si>
  <si>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</si>
  <si>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</si>
  <si>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</si>
  <si>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</si>
  <si>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</si>
  <si>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</si>
  <si>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</si>
  <si>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</si>
  <si>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</si>
  <si>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</si>
  <si>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</si>
  <si>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</si>
  <si>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</si>
  <si>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</si>
  <si>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</si>
  <si>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</si>
  <si>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</si>
  <si>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</si>
  <si>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</si>
  <si>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</si>
  <si>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</si>
  <si>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</si>
  <si>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</si>
  <si>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</si>
  <si>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</si>
  <si>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</si>
  <si>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</si>
  <si>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</si>
  <si>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</si>
  <si>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</si>
  <si>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</si>
  <si>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</si>
  <si>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</si>
  <si>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</si>
  <si>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</si>
  <si>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</si>
  <si>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</si>
  <si>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</si>
  <si>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</si>
  <si>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</si>
  <si>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</si>
  <si>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</si>
  <si>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</si>
  <si>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</si>
  <si>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</si>
  <si>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</si>
  <si>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</si>
  <si>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</si>
  <si>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</si>
  <si>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</si>
  <si>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</si>
  <si>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</si>
  <si>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</si>
  <si>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</si>
  <si>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</si>
  <si>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</si>
  <si>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</si>
  <si>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</si>
  <si>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</si>
  <si>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</si>
  <si>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</si>
  <si>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</si>
  <si>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</si>
  <si>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</si>
  <si>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</si>
  <si>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</si>
  <si>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</si>
  <si>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</si>
  <si>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</si>
  <si>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</si>
  <si>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</si>
  <si>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</si>
  <si>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</si>
  <si>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</si>
  <si>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</si>
  <si>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</si>
  <si>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</si>
  <si>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</si>
  <si>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</si>
  <si>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</si>
  <si>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</si>
  <si>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</si>
  <si>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</si>
  <si>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</si>
  <si>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</si>
  <si>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</si>
  <si>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</si>
  <si>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</si>
  <si>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</si>
  <si>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</si>
  <si>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</si>
  <si>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</si>
  <si>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</si>
  <si>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</si>
  <si>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</si>
  <si>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</si>
  <si>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</si>
  <si>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</si>
  <si>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</si>
  <si>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</si>
  <si>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</si>
  <si>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</si>
  <si>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</si>
  <si>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</si>
  <si>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</si>
  <si>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</si>
  <si>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</si>
  <si>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</si>
  <si>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</si>
  <si>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</si>
  <si>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</si>
  <si>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</si>
  <si>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Филиал ПАО "ОГК-2" - Ставропольская ГРЭС имеет статус ЕТО</t>
  </si>
  <si>
    <t>Лист "ТП" в пункте 5.1. данные по теплоносителю в м3/час</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</si>
  <si>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</si>
  <si>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</si>
  <si>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</si>
  <si>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</si>
  <si>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</si>
  <si>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</si>
  <si>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</si>
  <si>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</si>
  <si>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</si>
  <si>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</si>
  <si>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</si>
  <si>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</si>
  <si>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</si>
  <si>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</si>
  <si>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</si>
  <si>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</si>
  <si>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</si>
  <si>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</si>
  <si>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</si>
  <si>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</si>
  <si>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</si>
  <si>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</si>
  <si>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</si>
  <si>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</si>
  <si>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</si>
  <si>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</si>
  <si>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</si>
  <si>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</si>
  <si>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</si>
  <si>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</si>
  <si>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</si>
  <si>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</si>
  <si>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</si>
  <si>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</si>
  <si>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</si>
  <si>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</si>
  <si>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</si>
  <si>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</si>
  <si>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</si>
  <si>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</si>
  <si>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</si>
  <si>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</si>
  <si>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</si>
  <si>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</si>
  <si>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</si>
  <si>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</si>
  <si>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</si>
  <si>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</si>
  <si>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</si>
  <si>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</si>
  <si>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</si>
  <si>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</si>
  <si>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</si>
  <si>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</si>
  <si>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</si>
  <si>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</si>
  <si>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</si>
  <si>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</si>
  <si>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</si>
  <si>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</si>
  <si>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</si>
  <si>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</si>
  <si>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</si>
  <si>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</si>
  <si>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</si>
  <si>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</si>
  <si>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</si>
  <si>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</si>
  <si>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</si>
  <si>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</si>
  <si>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</si>
  <si>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</si>
  <si>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</si>
  <si>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</si>
  <si>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</si>
  <si>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</si>
  <si>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</si>
  <si>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</si>
  <si>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</si>
  <si>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</si>
  <si>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</si>
  <si>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</si>
  <si>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</si>
  <si>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</si>
  <si>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</si>
  <si>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</si>
  <si>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</si>
  <si>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</si>
  <si>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</si>
  <si>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</si>
  <si>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</si>
  <si>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</si>
  <si>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</si>
  <si>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</si>
  <si>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</si>
  <si>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</si>
  <si>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</si>
  <si>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</si>
  <si>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</si>
  <si>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</si>
  <si>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</si>
  <si>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</si>
  <si>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</si>
  <si>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</si>
  <si>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</si>
  <si>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</si>
  <si>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</si>
  <si>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</si>
  <si>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</si>
  <si>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</si>
  <si>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</si>
  <si>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</si>
  <si>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</si>
  <si>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</si>
  <si>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</si>
  <si>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</si>
  <si>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</si>
  <si>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</si>
  <si>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</si>
  <si>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</si>
  <si>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</si>
  <si>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</si>
  <si>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</si>
  <si>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</si>
  <si>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</si>
  <si>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</si>
  <si>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</si>
  <si>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</si>
  <si>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</si>
  <si>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</si>
  <si>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</si>
  <si>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</si>
  <si>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</si>
  <si>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</si>
  <si>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</si>
  <si>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</si>
  <si>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</si>
  <si>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</si>
  <si>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</si>
  <si>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</si>
  <si>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</si>
  <si>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</si>
  <si>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</si>
  <si>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</si>
  <si>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</si>
  <si>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</si>
  <si>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</si>
  <si>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</si>
  <si>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</si>
  <si>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</si>
  <si>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</si>
  <si>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</si>
  <si>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</si>
  <si>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</si>
  <si>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</si>
  <si>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</si>
  <si>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</si>
  <si>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</si>
  <si>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</si>
  <si>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</si>
  <si>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</si>
  <si>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</si>
  <si>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</si>
  <si>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</si>
  <si>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</si>
  <si>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</si>
  <si>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</si>
  <si>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</si>
  <si>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</si>
  <si>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</si>
  <si>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</si>
  <si>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</si>
  <si>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</si>
  <si>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</si>
  <si>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</si>
  <si>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</si>
  <si>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</si>
  <si>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</si>
  <si>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</si>
  <si>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</si>
  <si>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</si>
  <si>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</si>
  <si>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</si>
  <si>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</si>
  <si>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</si>
  <si>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</si>
  <si>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</si>
  <si>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</si>
  <si>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</si>
  <si>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</si>
  <si>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</si>
  <si>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</si>
  <si>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</si>
  <si>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</si>
  <si>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</si>
  <si>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</si>
  <si>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</si>
  <si>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</si>
  <si>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</si>
  <si>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</si>
  <si>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</si>
  <si>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</si>
  <si>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</si>
  <si>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</si>
  <si>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</si>
  <si>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</si>
  <si>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</si>
  <si>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</si>
  <si>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</si>
  <si>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</si>
  <si>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</si>
  <si>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</si>
  <si>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</si>
  <si>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</si>
  <si>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</si>
  <si>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</si>
  <si>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</si>
  <si>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</si>
  <si>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</si>
  <si>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</si>
  <si>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</si>
  <si>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</si>
  <si>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</si>
  <si>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</si>
  <si>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</si>
  <si>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</si>
  <si>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</si>
  <si>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</si>
  <si>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</si>
  <si>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</si>
  <si>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</si>
  <si>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</si>
  <si>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</si>
  <si>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</si>
  <si>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</si>
  <si>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</si>
  <si>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</si>
  <si>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</si>
  <si>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</si>
  <si>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</si>
  <si>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</si>
  <si>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</si>
  <si>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</si>
  <si>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</si>
  <si>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</si>
  <si>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</si>
  <si>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</si>
  <si>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</si>
  <si>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</si>
  <si>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</si>
  <si>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</si>
  <si>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</si>
  <si>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</si>
  <si>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</si>
  <si>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</si>
  <si>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</si>
  <si>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</si>
  <si>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</si>
  <si>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</si>
  <si>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</si>
  <si>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</si>
  <si>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</si>
  <si>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</si>
  <si>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</si>
  <si>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</si>
  <si>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</si>
  <si>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</si>
  <si>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</si>
  <si>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</si>
  <si>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</si>
  <si>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</si>
  <si>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</si>
  <si>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</si>
  <si>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</si>
  <si>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</si>
  <si>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</si>
  <si>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</si>
  <si>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</si>
  <si>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</si>
  <si>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</si>
  <si>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</si>
  <si>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</si>
  <si>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</si>
  <si>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</si>
  <si>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</si>
  <si>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</si>
  <si>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</si>
  <si>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</si>
  <si>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</si>
  <si>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</si>
  <si>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</si>
  <si>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</si>
  <si>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</si>
  <si>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</si>
  <si>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</si>
  <si>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</si>
  <si>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</si>
  <si>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</si>
  <si>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</si>
  <si>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</si>
  <si>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</si>
  <si>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</si>
  <si>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</si>
  <si>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</si>
  <si>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</si>
  <si>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</si>
  <si>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</si>
  <si>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</si>
  <si>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</si>
  <si>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</si>
  <si>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</si>
  <si>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</si>
  <si>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</si>
  <si>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</si>
  <si>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</si>
  <si>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</si>
  <si>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</si>
  <si>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</si>
  <si>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</si>
  <si>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</si>
  <si>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</si>
  <si>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</si>
  <si>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</si>
  <si>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</si>
  <si>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</si>
  <si>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</si>
  <si>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</si>
  <si>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</si>
  <si>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</si>
  <si>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</si>
  <si>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</si>
  <si>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</si>
  <si>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</si>
  <si>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</si>
  <si>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</si>
  <si>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</si>
  <si>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</si>
  <si>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</si>
  <si>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</si>
  <si>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</si>
  <si>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</si>
  <si>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</si>
  <si>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</si>
  <si>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</si>
  <si>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</si>
  <si>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</si>
  <si>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2627</t>
  </si>
  <si>
    <t>26355173</t>
  </si>
  <si>
    <t>АО "Завод Атлант"</t>
  </si>
  <si>
    <t>2607000333</t>
  </si>
  <si>
    <t>260701001</t>
  </si>
  <si>
    <t>26-05-1994 00:00:00</t>
  </si>
  <si>
    <t>26419409</t>
  </si>
  <si>
    <t>АО "Невинномысский Азот"</t>
  </si>
  <si>
    <t>2631015563</t>
  </si>
  <si>
    <t>263101001</t>
  </si>
  <si>
    <t>31-12-1992 00:00:00</t>
  </si>
  <si>
    <t>26838066</t>
  </si>
  <si>
    <t>АО "РЭУ"</t>
  </si>
  <si>
    <t>7714783092</t>
  </si>
  <si>
    <t>770401001</t>
  </si>
  <si>
    <t>26417110</t>
  </si>
  <si>
    <t>АО "СКЭРК"</t>
  </si>
  <si>
    <t>0721009031</t>
  </si>
  <si>
    <t>263145001</t>
  </si>
  <si>
    <t>26897146</t>
  </si>
  <si>
    <t>АО "Ставропласт"</t>
  </si>
  <si>
    <t>2630000067</t>
  </si>
  <si>
    <t>263001001</t>
  </si>
  <si>
    <t>21-06-2011 00:00:00</t>
  </si>
  <si>
    <t>26355174</t>
  </si>
  <si>
    <t>АО "Ставропольсахар"</t>
  </si>
  <si>
    <t>2607012219</t>
  </si>
  <si>
    <t>07-07-1999 00:00:00</t>
  </si>
  <si>
    <t>26355198</t>
  </si>
  <si>
    <t>АО "Теплосеть" г. Невинномысск</t>
  </si>
  <si>
    <t>2631054298</t>
  </si>
  <si>
    <t>26355211</t>
  </si>
  <si>
    <t>АО "Теплосеть" г. Ставрополь</t>
  </si>
  <si>
    <t>2635095930</t>
  </si>
  <si>
    <t>263501001</t>
  </si>
  <si>
    <t>13-12-2006 00:00:00</t>
  </si>
  <si>
    <t>26355187</t>
  </si>
  <si>
    <t>АО "Хлебокомбинат "Георгиевский"</t>
  </si>
  <si>
    <t>2625012571</t>
  </si>
  <si>
    <t>262501001</t>
  </si>
  <si>
    <t>29-10-1992 00:00:00</t>
  </si>
  <si>
    <t>26355189</t>
  </si>
  <si>
    <t>АО "ЭНЕРГОРЕСУРСЫ"</t>
  </si>
  <si>
    <t>2626020720</t>
  </si>
  <si>
    <t>262601001</t>
  </si>
  <si>
    <t>29-07-1994 00:00:00</t>
  </si>
  <si>
    <t>31076067</t>
  </si>
  <si>
    <t>ВНИИОК- филиал ФГБНУ "Северо-Кавказский ФНАЦ" г.Ставрополь</t>
  </si>
  <si>
    <t>2623000997</t>
  </si>
  <si>
    <t>263443001</t>
  </si>
  <si>
    <t>28118061</t>
  </si>
  <si>
    <t>ГБПОУ ЖХСТ</t>
  </si>
  <si>
    <t>2627012954</t>
  </si>
  <si>
    <t>262701001</t>
  </si>
  <si>
    <t>15-02-2012 00:00:00</t>
  </si>
  <si>
    <t>31246558</t>
  </si>
  <si>
    <t>ГБПОУ ПАТТ</t>
  </si>
  <si>
    <t>2624000742</t>
  </si>
  <si>
    <t>262401001</t>
  </si>
  <si>
    <t>15-05-2001 00:00:00</t>
  </si>
  <si>
    <t>26355222</t>
  </si>
  <si>
    <t>ГБУЗ СК "ККБ"</t>
  </si>
  <si>
    <t>2630019702</t>
  </si>
  <si>
    <t>10-04-1996 00:00:00</t>
  </si>
  <si>
    <t>26355214</t>
  </si>
  <si>
    <t>ГКУЗ "Ставропольский краевой госпиталь для ветеранов войн"</t>
  </si>
  <si>
    <t>2632055946</t>
  </si>
  <si>
    <t>263201001</t>
  </si>
  <si>
    <t>26-05-2011 00:00:00</t>
  </si>
  <si>
    <t>26355225</t>
  </si>
  <si>
    <t>ГУП СК "Крайтеплоэнерго"</t>
  </si>
  <si>
    <t>2635060510</t>
  </si>
  <si>
    <t>16-01-2002 00:00:00</t>
  </si>
  <si>
    <t>26371332</t>
  </si>
  <si>
    <t>ГУП СК "Ставрополькрайводоканал"</t>
  </si>
  <si>
    <t>2635040105</t>
  </si>
  <si>
    <t>18-11-1997 00:00:00</t>
  </si>
  <si>
    <t>31745057</t>
  </si>
  <si>
    <t>ЗАО "Водная компания "Старый источник"</t>
  </si>
  <si>
    <t>2630024445</t>
  </si>
  <si>
    <t>18-10-2002 00:00:00</t>
  </si>
  <si>
    <t>26360929</t>
  </si>
  <si>
    <t>ЗАО "ЮЭК" филиал в г. Лермонтов Ставропольского края</t>
  </si>
  <si>
    <t>7704262319</t>
  </si>
  <si>
    <t>262902001</t>
  </si>
  <si>
    <t>23-05-2003 00:00:00</t>
  </si>
  <si>
    <t>31558540</t>
  </si>
  <si>
    <t>Запикетная ГПА-ТЭЦ КПП ООО "ЛУКОЙЛ-Ростовэнерго"</t>
  </si>
  <si>
    <t>6164288981</t>
  </si>
  <si>
    <t>262845003</t>
  </si>
  <si>
    <t>01-01-2022 00:00:00</t>
  </si>
  <si>
    <t>30370933</t>
  </si>
  <si>
    <t>ИП Гукасян Владимир Александрович</t>
  </si>
  <si>
    <t>263603503719</t>
  </si>
  <si>
    <t>24-06-2015 00:00:00</t>
  </si>
  <si>
    <t>29649010</t>
  </si>
  <si>
    <t>ИП Кашурина Дарья Андреевна</t>
  </si>
  <si>
    <t>263408566507</t>
  </si>
  <si>
    <t>14-09-2015 00:00:00</t>
  </si>
  <si>
    <t>30479512</t>
  </si>
  <si>
    <t>ИП Согоян Геворг Владимирович</t>
  </si>
  <si>
    <t>263410214911</t>
  </si>
  <si>
    <t>24-12-2015 00:00:00</t>
  </si>
  <si>
    <t>31601420</t>
  </si>
  <si>
    <t>ИП Чернов Д.В.</t>
  </si>
  <si>
    <t>781912345501</t>
  </si>
  <si>
    <t>15-09-2020 00:00:00</t>
  </si>
  <si>
    <t>31539861</t>
  </si>
  <si>
    <t>Кисловодская ТЭЦ КПП ООО "ЛУКОЙЛ-Ростовэнерго"</t>
  </si>
  <si>
    <t>262845004</t>
  </si>
  <si>
    <t>26355205</t>
  </si>
  <si>
    <t>ЛПУП  Санаторий "РОДНИК"</t>
  </si>
  <si>
    <t>2632053836</t>
  </si>
  <si>
    <t>29-06-1999 00:00:00</t>
  </si>
  <si>
    <t>26355207</t>
  </si>
  <si>
    <t>ЛПУП "Пятигорская бальнеогрязелечебница"</t>
  </si>
  <si>
    <t>2632054854</t>
  </si>
  <si>
    <t>14-11-2002 00:00:00</t>
  </si>
  <si>
    <t>31776424</t>
  </si>
  <si>
    <t>МАУ КМО СК "ЖКХ"</t>
  </si>
  <si>
    <t>2610021527</t>
  </si>
  <si>
    <t>261001001</t>
  </si>
  <si>
    <t>01-07-2024 00:00:00</t>
  </si>
  <si>
    <t>31424319</t>
  </si>
  <si>
    <t>МБУ "Дорожно-хозяйственное управление"</t>
  </si>
  <si>
    <t>2606009260</t>
  </si>
  <si>
    <t>260601001</t>
  </si>
  <si>
    <t>25-05-2020 00:00:00</t>
  </si>
  <si>
    <t>26383213</t>
  </si>
  <si>
    <t>МУП "Лермонтовгоргаз"</t>
  </si>
  <si>
    <t>2629005046</t>
  </si>
  <si>
    <t>262901001</t>
  </si>
  <si>
    <t>21-11-2002 00:00:00</t>
  </si>
  <si>
    <t>26526815</t>
  </si>
  <si>
    <t>МУП ЖКХ Александровского округа</t>
  </si>
  <si>
    <t>2601004596</t>
  </si>
  <si>
    <t>260101001</t>
  </si>
  <si>
    <t>08-09-1998 00:00:00</t>
  </si>
  <si>
    <t>26800337</t>
  </si>
  <si>
    <t>ОАО "Международный аэропорт Минеральные Воды"</t>
  </si>
  <si>
    <t>2630800970</t>
  </si>
  <si>
    <t>25-01-2012 00:00:00</t>
  </si>
  <si>
    <t>27507656</t>
  </si>
  <si>
    <t>ОАО "РЭУ" Филиал Владикавказский</t>
  </si>
  <si>
    <t>151543001</t>
  </si>
  <si>
    <t>18-06-2009 00:00:00</t>
  </si>
  <si>
    <t>31889813</t>
  </si>
  <si>
    <t>ООО "Алмаз Удобрения"</t>
  </si>
  <si>
    <t>2629012660</t>
  </si>
  <si>
    <t>19-02-2019 00:00:00</t>
  </si>
  <si>
    <t>31634484</t>
  </si>
  <si>
    <t>ООО "ДОМ СТРОЙ"</t>
  </si>
  <si>
    <t>2632102593</t>
  </si>
  <si>
    <t>02-08-2017 00:00:00</t>
  </si>
  <si>
    <t>31062553</t>
  </si>
  <si>
    <t>ООО "КОМС ПЛЮС"</t>
  </si>
  <si>
    <t>2602006892</t>
  </si>
  <si>
    <t>260201001</t>
  </si>
  <si>
    <t>26-06-2017 00:00:00</t>
  </si>
  <si>
    <t>31423130</t>
  </si>
  <si>
    <t>ООО "КОМФОРТНОЕ ЖИЛЬЕ МВ"</t>
  </si>
  <si>
    <t>2630049190</t>
  </si>
  <si>
    <t>31235882</t>
  </si>
  <si>
    <t>ООО "Коммунальное хозяйство" Туркменского муниципального района Ставропольского края</t>
  </si>
  <si>
    <t>2622005600</t>
  </si>
  <si>
    <t>262201001</t>
  </si>
  <si>
    <t>02-07-2018 00:00:00</t>
  </si>
  <si>
    <t>27567409</t>
  </si>
  <si>
    <t>ООО "ЛУКОЙЛ-Ставропольэнерго"</t>
  </si>
  <si>
    <t>2624033219</t>
  </si>
  <si>
    <t>01-08-2011 00:00:00</t>
  </si>
  <si>
    <t>26355170</t>
  </si>
  <si>
    <t>ООО "Мултон Партнерс" филиал в селе Солуно-Дмитриевское</t>
  </si>
  <si>
    <t>7701215046</t>
  </si>
  <si>
    <t>525801001</t>
  </si>
  <si>
    <t>15-04-1999 00:00:00</t>
  </si>
  <si>
    <t>26355190</t>
  </si>
  <si>
    <t>ООО "Объединение котельных курорта" г.Ессентуки</t>
  </si>
  <si>
    <t>2626027362</t>
  </si>
  <si>
    <t>26355209</t>
  </si>
  <si>
    <t>ООО "Пятигорсктеплосервис"</t>
  </si>
  <si>
    <t>2632062277</t>
  </si>
  <si>
    <t>26891086</t>
  </si>
  <si>
    <t>ООО "Ритм-Б"</t>
  </si>
  <si>
    <t>2636032690</t>
  </si>
  <si>
    <t>22-04-2011 00:00:00</t>
  </si>
  <si>
    <t>31491888</t>
  </si>
  <si>
    <t>ООО "СЗ РП-СК"</t>
  </si>
  <si>
    <t>2618015243</t>
  </si>
  <si>
    <t>261801001</t>
  </si>
  <si>
    <t>13-08-2010 00:00:00</t>
  </si>
  <si>
    <t>28952051</t>
  </si>
  <si>
    <t>ООО "СКС"</t>
  </si>
  <si>
    <t>2607000284</t>
  </si>
  <si>
    <t>10-03-2015 00:00:00</t>
  </si>
  <si>
    <t>26355203</t>
  </si>
  <si>
    <t>ООО "Санаторий "Тарханы"</t>
  </si>
  <si>
    <t>2632012646</t>
  </si>
  <si>
    <t>26893305</t>
  </si>
  <si>
    <t>ООО "Сфера"</t>
  </si>
  <si>
    <t>2601009756</t>
  </si>
  <si>
    <t>25-02-2011 00:00:00</t>
  </si>
  <si>
    <t>26355208</t>
  </si>
  <si>
    <t>ООО "ТЕХНО-Сервис"</t>
  </si>
  <si>
    <t>2632059130</t>
  </si>
  <si>
    <t>28535957</t>
  </si>
  <si>
    <t>ООО "Теплосервис-КМВ"</t>
  </si>
  <si>
    <t>2625800847</t>
  </si>
  <si>
    <t>06-02-2012 00:00:00</t>
  </si>
  <si>
    <t>31311400</t>
  </si>
  <si>
    <t>ООО "Теплострой"</t>
  </si>
  <si>
    <t>2625033363</t>
  </si>
  <si>
    <t>11-05-2007 00:00:00</t>
  </si>
  <si>
    <t>30479236</t>
  </si>
  <si>
    <t>ООО "Теплоэнерго Кисловодск"</t>
  </si>
  <si>
    <t>2628057299</t>
  </si>
  <si>
    <t>262801001</t>
  </si>
  <si>
    <t>20-04-2016 00:00:00</t>
  </si>
  <si>
    <t>26891277</t>
  </si>
  <si>
    <t>ООО "Теплый дом"</t>
  </si>
  <si>
    <t>2601009690</t>
  </si>
  <si>
    <t>11-01-2011 00:00:00</t>
  </si>
  <si>
    <t>31707325</t>
  </si>
  <si>
    <t>ООО "Торнадо"</t>
  </si>
  <si>
    <t>2628059994</t>
  </si>
  <si>
    <t>16-12-2019 00:00:00</t>
  </si>
  <si>
    <t>27882380</t>
  </si>
  <si>
    <t>ООО "ЭНЕРГЕТИК" (котельная "Машук" в г. Пятигорске)</t>
  </si>
  <si>
    <t>2618800660</t>
  </si>
  <si>
    <t>26-03-2012 00:00:00</t>
  </si>
  <si>
    <t>31369128</t>
  </si>
  <si>
    <t>ООО "ЭНЕРГИЯ"</t>
  </si>
  <si>
    <t>2630049200</t>
  </si>
  <si>
    <t>19-06-2019 00:00:00</t>
  </si>
  <si>
    <t>31335320</t>
  </si>
  <si>
    <t>ООО "Юг-Ресурс"</t>
  </si>
  <si>
    <t>0901047734</t>
  </si>
  <si>
    <t>090101001</t>
  </si>
  <si>
    <t>31020957</t>
  </si>
  <si>
    <t>ООО "ЮгТеплоЭнерго"</t>
  </si>
  <si>
    <t>2312214724</t>
  </si>
  <si>
    <t>231201001</t>
  </si>
  <si>
    <t>01-11-2017 00:00:00</t>
  </si>
  <si>
    <t>26355224</t>
  </si>
  <si>
    <t>ООО «Газпром трансгаз Ставрополь»</t>
  </si>
  <si>
    <t>2636032629</t>
  </si>
  <si>
    <t>263601001</t>
  </si>
  <si>
    <t>30-06-1999 00:00:00</t>
  </si>
  <si>
    <t>31424186</t>
  </si>
  <si>
    <t>ООО КХ Арзгирского района</t>
  </si>
  <si>
    <t>2604006104</t>
  </si>
  <si>
    <t>260401001</t>
  </si>
  <si>
    <t>03-06-2020 00:00:00</t>
  </si>
  <si>
    <t>31461451</t>
  </si>
  <si>
    <t>ООО фирма "Сириус"</t>
  </si>
  <si>
    <t>2636011026</t>
  </si>
  <si>
    <t>25-11-2002 00:00:00</t>
  </si>
  <si>
    <t>30356084</t>
  </si>
  <si>
    <t>Обособленное подразделение "Ставропольское" АО "ГУ ЖКХ"</t>
  </si>
  <si>
    <t>5116000922</t>
  </si>
  <si>
    <t>263445001</t>
  </si>
  <si>
    <t>13-05-2009 00:00:00</t>
  </si>
  <si>
    <t>27051140</t>
  </si>
  <si>
    <t>ПАО "ОГК-2"</t>
  </si>
  <si>
    <t>781701001</t>
  </si>
  <si>
    <t>09-03-2005 00:00:00</t>
  </si>
  <si>
    <t>26355219</t>
  </si>
  <si>
    <t>ПАО "Ставропольский радиозавод "Сигнал"</t>
  </si>
  <si>
    <t>2635000092</t>
  </si>
  <si>
    <t>26318929</t>
  </si>
  <si>
    <t>ПАО "Ставропольэнергосбыт"</t>
  </si>
  <si>
    <t>2626033550</t>
  </si>
  <si>
    <t>785150001</t>
  </si>
  <si>
    <t>01-04-2005 00:00:00</t>
  </si>
  <si>
    <t>РЕГИОНАЛЬНАЯ ТАРИФНАЯ КОМИССИЯ СТАВРОПОЛЬСКОГО КРАЯ</t>
  </si>
  <si>
    <t>2635105024</t>
  </si>
  <si>
    <t>263401001</t>
  </si>
  <si>
    <t>30438499</t>
  </si>
  <si>
    <t>Санаторий им. И.М.Сеченова - НКФ ФГБУ " НМИЦ РК" Минздрава России</t>
  </si>
  <si>
    <t>7704040281</t>
  </si>
  <si>
    <t>262643002</t>
  </si>
  <si>
    <t>15-03-2016 00:00:00</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</si>
  <si>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</si>
  <si>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</si>
  <si>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7708503727</t>
  </si>
  <si>
    <t>616745019</t>
  </si>
  <si>
    <t>26322297</t>
  </si>
  <si>
    <t>Северо-Кавказский филиал ООО "Газпром энерго"</t>
  </si>
  <si>
    <t>7736186950</t>
  </si>
  <si>
    <t>263602001</t>
  </si>
  <si>
    <t>27-07-1998 00:00:00</t>
  </si>
  <si>
    <t>28980134</t>
  </si>
  <si>
    <t>УФСБ России по Ставропольскому краю</t>
  </si>
  <si>
    <t>2634025295</t>
  </si>
  <si>
    <t>30923515</t>
  </si>
  <si>
    <t>ФГБУ "Центральное жилищно-коммунальное управление" Министерства обороны РФ</t>
  </si>
  <si>
    <t>7729314745</t>
  </si>
  <si>
    <t>616543001</t>
  </si>
  <si>
    <t>26416944</t>
  </si>
  <si>
    <t>Филиал "Невинномысская ГРЭС" ПАО "ЭЛ5-Энерго"</t>
  </si>
  <si>
    <t>6671156423</t>
  </si>
  <si>
    <t>263102001</t>
  </si>
  <si>
    <t>27-10-2004 00:00:00</t>
  </si>
  <si>
    <t>31062737</t>
  </si>
  <si>
    <t>Филиал АО НПО «Микроген» в г. Ставрополь «Аллерген»</t>
  </si>
  <si>
    <t>7722422237</t>
  </si>
  <si>
    <t>01-01-2018 00:00:00</t>
  </si>
  <si>
    <t>26379464</t>
  </si>
  <si>
    <t>АО "Водоканал" г. Невинномысск</t>
  </si>
  <si>
    <t>2631054308</t>
  </si>
  <si>
    <t>30-07-2010 00:00:00</t>
  </si>
  <si>
    <t>26653521</t>
  </si>
  <si>
    <t>АО "Монокристалл"</t>
  </si>
  <si>
    <t>2635116509</t>
  </si>
  <si>
    <t>21-07-2008 00:00:00</t>
  </si>
  <si>
    <t>31875919</t>
  </si>
  <si>
    <t>АО "Родник"</t>
  </si>
  <si>
    <t>2609026351</t>
  </si>
  <si>
    <t>260901001</t>
  </si>
  <si>
    <t>24-02-2025 00:00:00</t>
  </si>
  <si>
    <t>26645437</t>
  </si>
  <si>
    <t>АО "Ставропольнефтегеофизика"</t>
  </si>
  <si>
    <t>2634011976</t>
  </si>
  <si>
    <t>06-05-1994 00:00:00</t>
  </si>
  <si>
    <t>27741540</t>
  </si>
  <si>
    <t>ГБУ СК «Управление СЭСПН»</t>
  </si>
  <si>
    <t>2636802148</t>
  </si>
  <si>
    <t>09-08-2011 00:00:00</t>
  </si>
  <si>
    <t>26355180</t>
  </si>
  <si>
    <t>ГУП СК "ЖКХ Советского района"</t>
  </si>
  <si>
    <t>2619001525</t>
  </si>
  <si>
    <t>261901001</t>
  </si>
  <si>
    <t>01-06-1993 00:00:00</t>
  </si>
  <si>
    <t>30854760</t>
  </si>
  <si>
    <t>ЗАО "Доброжеланный"</t>
  </si>
  <si>
    <t>2624000830</t>
  </si>
  <si>
    <t>12-10-1999 00:00:00</t>
  </si>
  <si>
    <t>31092053</t>
  </si>
  <si>
    <t>ИП Николаенко Ю.И.</t>
  </si>
  <si>
    <t>262300362915</t>
  </si>
  <si>
    <t>31-07-2017 00:00:00</t>
  </si>
  <si>
    <t>26414239</t>
  </si>
  <si>
    <t>Колхоз имени Ленина</t>
  </si>
  <si>
    <t>2612000297</t>
  </si>
  <si>
    <t>261201001</t>
  </si>
  <si>
    <t>24-11-2000 00:00:00</t>
  </si>
  <si>
    <t>26414263</t>
  </si>
  <si>
    <t>МП НГО СК "Горьковское жилищно-коммунальное хозяйство"</t>
  </si>
  <si>
    <t>2615012406</t>
  </si>
  <si>
    <t>261501001</t>
  </si>
  <si>
    <t>12-11-2001 00:00:00</t>
  </si>
  <si>
    <t>26371484</t>
  </si>
  <si>
    <t>МП НМО СК "Расшеватский водоканал"</t>
  </si>
  <si>
    <t>2615010800</t>
  </si>
  <si>
    <t>14-09-1998 00:00:00</t>
  </si>
  <si>
    <t>26607132</t>
  </si>
  <si>
    <t>МУП "АКВА" с. Каясула НМО СК</t>
  </si>
  <si>
    <t>2614020796</t>
  </si>
  <si>
    <t>261401001</t>
  </si>
  <si>
    <t>15-12-2009 00:00:00</t>
  </si>
  <si>
    <t>26371474</t>
  </si>
  <si>
    <t>МУП "ВОДНИК" с. Ачикулак НМО СК</t>
  </si>
  <si>
    <t>2614010371</t>
  </si>
  <si>
    <t>15-11-1996 00:00:00</t>
  </si>
  <si>
    <t>26379466</t>
  </si>
  <si>
    <t>МУП "ВОДОКАНАЛ"</t>
  </si>
  <si>
    <t>2633001291</t>
  </si>
  <si>
    <t>25-10-2000 00:00:00</t>
  </si>
  <si>
    <t>26371471</t>
  </si>
  <si>
    <t>МУП "Водоканал" села Дмитриевского</t>
  </si>
  <si>
    <t>2611007620</t>
  </si>
  <si>
    <t>261101001</t>
  </si>
  <si>
    <t>01-09-2005 00:00:00</t>
  </si>
  <si>
    <t>26640775</t>
  </si>
  <si>
    <t>МУП "Гарант" НГО СК</t>
  </si>
  <si>
    <t>2614019014</t>
  </si>
  <si>
    <t>24-03-2005 00:00:00</t>
  </si>
  <si>
    <t>26371495</t>
  </si>
  <si>
    <t>МУП "Коммунальное хозяйство села Горькая Балка"</t>
  </si>
  <si>
    <t>2619011442</t>
  </si>
  <si>
    <t>28-02-2006 00:00:00</t>
  </si>
  <si>
    <t>26371470</t>
  </si>
  <si>
    <t>МУП "Коммунальщик"</t>
  </si>
  <si>
    <t>2609022692</t>
  </si>
  <si>
    <t>26-01-2007 00:00:00</t>
  </si>
  <si>
    <t>27519585</t>
  </si>
  <si>
    <t>2623800665</t>
  </si>
  <si>
    <t>262301001</t>
  </si>
  <si>
    <t>08-07-2011 00:00:00</t>
  </si>
  <si>
    <t>26371476</t>
  </si>
  <si>
    <t>МУП "Нептун" НГО СК</t>
  </si>
  <si>
    <t>2614017835</t>
  </si>
  <si>
    <t>17-10-2001 00:00:00</t>
  </si>
  <si>
    <t>26371500</t>
  </si>
  <si>
    <t>МУП "Прогресс"</t>
  </si>
  <si>
    <t>2623019412</t>
  </si>
  <si>
    <t>14-03-2006 00:00:00</t>
  </si>
  <si>
    <t>26371508</t>
  </si>
  <si>
    <t>МУП "Славянка"</t>
  </si>
  <si>
    <t>2630039233</t>
  </si>
  <si>
    <t>03-05-2007 00:00:00</t>
  </si>
  <si>
    <t>31315796</t>
  </si>
  <si>
    <t>МУП ЖКХ и БОН "Коммунальник"</t>
  </si>
  <si>
    <t>2624026571</t>
  </si>
  <si>
    <t>13-05-2002 00:00:00</t>
  </si>
  <si>
    <t>28942344</t>
  </si>
  <si>
    <t>МУП ИМО СК ЖКХ "Подлужное"</t>
  </si>
  <si>
    <t>2607801661</t>
  </si>
  <si>
    <t>17-10-2014 00:00:00</t>
  </si>
  <si>
    <t>26371468</t>
  </si>
  <si>
    <t>МУП КМО СК "Надежда"</t>
  </si>
  <si>
    <t>2609022928</t>
  </si>
  <si>
    <t>25-07-2007 00:00:00</t>
  </si>
  <si>
    <t>26371498</t>
  </si>
  <si>
    <t>МУП ШМО СК "Родник"</t>
  </si>
  <si>
    <t>2623017550</t>
  </si>
  <si>
    <t>30-12-2003 00:00:00</t>
  </si>
  <si>
    <t>31222756</t>
  </si>
  <si>
    <t>Муниципальное унитарное предприятие сельского поселения Этоко Зольского муниципального  района Кабардино-Балкарской Республики "УЮТ"</t>
  </si>
  <si>
    <t>0702011780</t>
  </si>
  <si>
    <t>070201001</t>
  </si>
  <si>
    <t>13-09-2018 00:00:00</t>
  </si>
  <si>
    <t>27164074</t>
  </si>
  <si>
    <t>ОАО "Тищенское"</t>
  </si>
  <si>
    <t>2607017136</t>
  </si>
  <si>
    <t>11-11-2003 00:00:00</t>
  </si>
  <si>
    <t>30839002</t>
  </si>
  <si>
    <t>ОАО "Урожайное"</t>
  </si>
  <si>
    <t>2615012420</t>
  </si>
  <si>
    <t>17-01-2002 00:00:00</t>
  </si>
  <si>
    <t>26371504</t>
  </si>
  <si>
    <t>ООО "ЖКХ Орловка"</t>
  </si>
  <si>
    <t>2624030031</t>
  </si>
  <si>
    <t>28-09-2006 00:00:00</t>
  </si>
  <si>
    <t>26414057</t>
  </si>
  <si>
    <t>ООО "ИРМАГ"</t>
  </si>
  <si>
    <t>2612018858</t>
  </si>
  <si>
    <t>27-01-2004 00:00:00</t>
  </si>
  <si>
    <t>31859103</t>
  </si>
  <si>
    <t>ООО "Корпорация развития Ставропольского края"</t>
  </si>
  <si>
    <t>2636224176</t>
  </si>
  <si>
    <t>08-07-2025 00:00:00</t>
  </si>
  <si>
    <t>26371503</t>
  </si>
  <si>
    <t>ООО "Краснооктябрьское ЖКХ"</t>
  </si>
  <si>
    <t>2624030024</t>
  </si>
  <si>
    <t>28046959</t>
  </si>
  <si>
    <t>ООО "ЛУКОЙЛ-ЭНЕРГОСЕТИ"</t>
  </si>
  <si>
    <t>5260230051</t>
  </si>
  <si>
    <t>770901001</t>
  </si>
  <si>
    <t>17-01-2013 00:00:00</t>
  </si>
  <si>
    <t>26414003</t>
  </si>
  <si>
    <t>ООО "Нептун"</t>
  </si>
  <si>
    <t>2609021280</t>
  </si>
  <si>
    <t>02-06-2003 00:00:00</t>
  </si>
  <si>
    <t>28855808</t>
  </si>
  <si>
    <t>ООО "ОРБИТА"</t>
  </si>
  <si>
    <t>2618014190</t>
  </si>
  <si>
    <t>06-08-2001 00:00:00</t>
  </si>
  <si>
    <t>31640635</t>
  </si>
  <si>
    <t>ООО "Перспектива"</t>
  </si>
  <si>
    <t>2635802850</t>
  </si>
  <si>
    <t>31658293</t>
  </si>
  <si>
    <t>ООО "СЗ "Олимп"</t>
  </si>
  <si>
    <t>2609800350</t>
  </si>
  <si>
    <t>25-06-2013 00:00:00</t>
  </si>
  <si>
    <t>26414049</t>
  </si>
  <si>
    <t>ООО "СП "Содружество"</t>
  </si>
  <si>
    <t>2612019820</t>
  </si>
  <si>
    <t>15-07-2008 00:00:00</t>
  </si>
  <si>
    <t>31423903</t>
  </si>
  <si>
    <t>ООО Специализированный застройщик "ТЕРОС"</t>
  </si>
  <si>
    <t>2626028253</t>
  </si>
  <si>
    <t>17-05-2000 00:00:00</t>
  </si>
  <si>
    <t>31420059</t>
  </si>
  <si>
    <t>СОНТ "Октябрь"</t>
  </si>
  <si>
    <t>2624031596</t>
  </si>
  <si>
    <t>30-04-2008 00:00:00</t>
  </si>
  <si>
    <t>26371479</t>
  </si>
  <si>
    <t>СПА "Колхоз им.Ворошилова"</t>
  </si>
  <si>
    <t>2615001041</t>
  </si>
  <si>
    <t>09-09-1997 00:00:00</t>
  </si>
  <si>
    <t>27606482</t>
  </si>
  <si>
    <t>СПК колхоз "Правокумский"</t>
  </si>
  <si>
    <t>2619009161</t>
  </si>
  <si>
    <t>17-07-2000 00:00:00</t>
  </si>
  <si>
    <t>28147219</t>
  </si>
  <si>
    <t>СХАО "Радуга"</t>
  </si>
  <si>
    <t>2615001161</t>
  </si>
  <si>
    <t>12-05-1996 00:00:00</t>
  </si>
  <si>
    <t>28033347</t>
  </si>
  <si>
    <t>ФКУ ИК-6 УФСИН России по Ставропольскому краю</t>
  </si>
  <si>
    <t>2612000434</t>
  </si>
  <si>
    <t>13-05-1999 00:00:00</t>
  </si>
  <si>
    <t>26606928</t>
  </si>
  <si>
    <t>ЗАО "Люминофор-Сервис"</t>
  </si>
  <si>
    <t>2635050255</t>
  </si>
  <si>
    <t>01-12-1999 00:00:00</t>
  </si>
  <si>
    <t>26379457</t>
  </si>
  <si>
    <t>МУП ЖКХ КМО СК</t>
  </si>
  <si>
    <t>2611000128</t>
  </si>
  <si>
    <t>24-09-1997 00:00:00</t>
  </si>
  <si>
    <t>28221858</t>
  </si>
  <si>
    <t>ООО "Аква"</t>
  </si>
  <si>
    <t>0916008329</t>
  </si>
  <si>
    <t>091601001</t>
  </si>
  <si>
    <t>26379452</t>
  </si>
  <si>
    <t>ООО "Ремав"</t>
  </si>
  <si>
    <t>2607012628</t>
  </si>
  <si>
    <t>16-09-1999 00:00:00</t>
  </si>
  <si>
    <t>26411986</t>
  </si>
  <si>
    <t>ООО "СВОП"</t>
  </si>
  <si>
    <t>2636008513</t>
  </si>
  <si>
    <t>08-06-1992 00:00:00</t>
  </si>
  <si>
    <t>31365348</t>
  </si>
  <si>
    <t>ООО "Ставропольский бройлер" филиал "Рыздвяненский"</t>
  </si>
  <si>
    <t>2623030222</t>
  </si>
  <si>
    <t>260743001</t>
  </si>
  <si>
    <t>04-04-2019 00:00:00</t>
  </si>
  <si>
    <t>27519657</t>
  </si>
  <si>
    <t>ООО "ЮТАС"</t>
  </si>
  <si>
    <t>2624800097</t>
  </si>
  <si>
    <t>23-12-2010 00:00:00</t>
  </si>
  <si>
    <t>31773225</t>
  </si>
  <si>
    <t>ИП Агапов Ю.В.</t>
  </si>
  <si>
    <t>263503749691</t>
  </si>
  <si>
    <t>14-06-2022 00:00:00</t>
  </si>
  <si>
    <t>31707288</t>
  </si>
  <si>
    <t>ИП Акулов А.А.</t>
  </si>
  <si>
    <t>890500713182</t>
  </si>
  <si>
    <t>22-12-2004 00:00:00</t>
  </si>
  <si>
    <t>31690852</t>
  </si>
  <si>
    <t>ИП Багинян Г.Р.</t>
  </si>
  <si>
    <t>263600127030</t>
  </si>
  <si>
    <t>07-11-2008 00:00:00</t>
  </si>
  <si>
    <t>31707274</t>
  </si>
  <si>
    <t>ИП Багинян Р.Г.</t>
  </si>
  <si>
    <t>263600476256</t>
  </si>
  <si>
    <t>31701704</t>
  </si>
  <si>
    <t>ИП Бежанова А.П.</t>
  </si>
  <si>
    <t>263600720507</t>
  </si>
  <si>
    <t>24-08-2020 00:00:00</t>
  </si>
  <si>
    <t>31690994</t>
  </si>
  <si>
    <t>ИП Долгополов С.В.</t>
  </si>
  <si>
    <t>263500444701</t>
  </si>
  <si>
    <t>26-05-2016 00:00:00</t>
  </si>
  <si>
    <t>31690901</t>
  </si>
  <si>
    <t>ИП Мадатян М.С.</t>
  </si>
  <si>
    <t>263601981981</t>
  </si>
  <si>
    <t>31690880</t>
  </si>
  <si>
    <t>ИП Мкртичян А.Ю.</t>
  </si>
  <si>
    <t>263501922460</t>
  </si>
  <si>
    <t>12-11-2013 00:00:00</t>
  </si>
  <si>
    <t>31701582</t>
  </si>
  <si>
    <t>ИП Омельченко Н.П.</t>
  </si>
  <si>
    <t>612900047590</t>
  </si>
  <si>
    <t>28-08-2019 00:00:00</t>
  </si>
  <si>
    <t>31690980</t>
  </si>
  <si>
    <t>ИП Терехова М.С.</t>
  </si>
  <si>
    <t>263511878732</t>
  </si>
  <si>
    <t>19-08-2015 00:00:00</t>
  </si>
  <si>
    <t>31701514</t>
  </si>
  <si>
    <t>ИП Чукунова Е.А.</t>
  </si>
  <si>
    <t>263603746542</t>
  </si>
  <si>
    <t>31690866</t>
  </si>
  <si>
    <t>ИП Шмыгина Е.А.</t>
  </si>
  <si>
    <t>263507354077</t>
  </si>
  <si>
    <t>08-11-2016 00:00:00</t>
  </si>
  <si>
    <t>31690917</t>
  </si>
  <si>
    <t>ИП Шмыгина М.А.</t>
  </si>
  <si>
    <t>263513970525</t>
  </si>
  <si>
    <t>29-08-2019 00:00:00</t>
  </si>
  <si>
    <t>31694439</t>
  </si>
  <si>
    <t>ООО "АС-Строй"</t>
  </si>
  <si>
    <t>2630804075</t>
  </si>
  <si>
    <t>04-02-2014 00:00:00</t>
  </si>
  <si>
    <t>31448767</t>
  </si>
  <si>
    <t>ООО "АгентМВ"</t>
  </si>
  <si>
    <t>2630050075</t>
  </si>
  <si>
    <t>12-12-2018 00:00:00</t>
  </si>
  <si>
    <t>26414362</t>
  </si>
  <si>
    <t>ООО "Арго"</t>
  </si>
  <si>
    <t>2626005270</t>
  </si>
  <si>
    <t>10-06-1997 00:00:00</t>
  </si>
  <si>
    <t>31694756</t>
  </si>
  <si>
    <t>ООО "Вторресурс"</t>
  </si>
  <si>
    <t>2628058937</t>
  </si>
  <si>
    <t>05-03-2018 00:00:00</t>
  </si>
  <si>
    <t>31694367</t>
  </si>
  <si>
    <t>ООО "ГРИН СИТИ"</t>
  </si>
  <si>
    <t>2630050830</t>
  </si>
  <si>
    <t>19-09-2019 00:00:00</t>
  </si>
  <si>
    <t>31152714</t>
  </si>
  <si>
    <t>ООО "ЖКХ"</t>
  </si>
  <si>
    <t>2630040574</t>
  </si>
  <si>
    <t>17-12-2007 00:00:00</t>
  </si>
  <si>
    <t>26645427</t>
  </si>
  <si>
    <t>ООО "КБ"</t>
  </si>
  <si>
    <t>2624033201</t>
  </si>
  <si>
    <t>28-10-2010 00:00:00</t>
  </si>
  <si>
    <t>31694405</t>
  </si>
  <si>
    <t>ООО "КОМФОРТНАЯ СРЕДА"</t>
  </si>
  <si>
    <t>2630050815</t>
  </si>
  <si>
    <t>12-09-2019 00:00:00</t>
  </si>
  <si>
    <t>31690958</t>
  </si>
  <si>
    <t>ООО "ПТК"</t>
  </si>
  <si>
    <t>2627800105</t>
  </si>
  <si>
    <t>03-02-2014 00:00:00</t>
  </si>
  <si>
    <t>26382163</t>
  </si>
  <si>
    <t>ООО "Полигон Яр"</t>
  </si>
  <si>
    <t>2635074930</t>
  </si>
  <si>
    <t>28-07-2004 00:00:00</t>
  </si>
  <si>
    <t>31773165</t>
  </si>
  <si>
    <t>31690838</t>
  </si>
  <si>
    <t>ООО "Полигон-Сервис"</t>
  </si>
  <si>
    <t>2636090229</t>
  </si>
  <si>
    <t>24-02-2010 00:00:00</t>
  </si>
  <si>
    <t>31707384</t>
  </si>
  <si>
    <t>ООО "РБ ГРУПП"</t>
  </si>
  <si>
    <t>2635240425</t>
  </si>
  <si>
    <t>10-04-2019 00:00:00</t>
  </si>
  <si>
    <t>30983469</t>
  </si>
  <si>
    <t>ООО "СУО"</t>
  </si>
  <si>
    <t>2626045386</t>
  </si>
  <si>
    <t>08-04-2016 00:00:00</t>
  </si>
  <si>
    <t>30474739</t>
  </si>
  <si>
    <t>ООО "Сортировка и переработка"</t>
  </si>
  <si>
    <t>2626800053</t>
  </si>
  <si>
    <t>04-05-2011 00:00:00</t>
  </si>
  <si>
    <t>31690811</t>
  </si>
  <si>
    <t>ООО "Спецсервис"</t>
  </si>
  <si>
    <t>2627024149</t>
  </si>
  <si>
    <t>15-07-2009 00:00:00</t>
  </si>
  <si>
    <t>26647914</t>
  </si>
  <si>
    <t>ООО "Сфера-М"</t>
  </si>
  <si>
    <t>2625036124</t>
  </si>
  <si>
    <t>24-09-2009 00:00:00</t>
  </si>
  <si>
    <t>31694858</t>
  </si>
  <si>
    <t>ООО "ТЕХНОЛОГИЯ КОМФОРТА"</t>
  </si>
  <si>
    <t>2630050847</t>
  </si>
  <si>
    <t>20-09-2019 00:00:00</t>
  </si>
  <si>
    <t>31697666</t>
  </si>
  <si>
    <t>ООО "УК СБО"</t>
  </si>
  <si>
    <t>2624033466</t>
  </si>
  <si>
    <t>15-05-2015 00:00:00</t>
  </si>
  <si>
    <t>31152710</t>
  </si>
  <si>
    <t>ООО "Уборочные Технологии"</t>
  </si>
  <si>
    <t>2628058084</t>
  </si>
  <si>
    <t>31-01-2017 00:00:00</t>
  </si>
  <si>
    <t>30431429</t>
  </si>
  <si>
    <t>ООО "ЭКЛАТ"</t>
  </si>
  <si>
    <t>2605016112</t>
  </si>
  <si>
    <t>30-06-2015 00:00:00</t>
  </si>
  <si>
    <t>31694800</t>
  </si>
  <si>
    <t>ООО "ЭСК"</t>
  </si>
  <si>
    <t>2627027277</t>
  </si>
  <si>
    <t>18-09-2019 00:00:00</t>
  </si>
  <si>
    <t>31690966</t>
  </si>
  <si>
    <t>ООО "Эко-Сервис"</t>
  </si>
  <si>
    <t>2635128529</t>
  </si>
  <si>
    <t>23-10-2009 00:00:00</t>
  </si>
  <si>
    <t>31691019</t>
  </si>
  <si>
    <t>ООО "Эко-Сити ПР"</t>
  </si>
  <si>
    <t>2617013934</t>
  </si>
  <si>
    <t>261701001</t>
  </si>
  <si>
    <t>20-07-2015 00:00:00</t>
  </si>
  <si>
    <t>27998960</t>
  </si>
  <si>
    <t>ООО "Эко-Сити"</t>
  </si>
  <si>
    <t>2636803134</t>
  </si>
  <si>
    <t>21-12-2011 00:00:00</t>
  </si>
  <si>
    <t>31206698</t>
  </si>
  <si>
    <t>ООО "Эко-город"</t>
  </si>
  <si>
    <t>2628801895</t>
  </si>
  <si>
    <t>17-06-2013 00:00:00</t>
  </si>
  <si>
    <t>31694819</t>
  </si>
  <si>
    <t>ООО "ЭкоТех"</t>
  </si>
  <si>
    <t>2628059313</t>
  </si>
  <si>
    <t>12-10-2018 00:00:00</t>
  </si>
  <si>
    <t>31879694</t>
  </si>
  <si>
    <t>ООО "Экогород"</t>
  </si>
  <si>
    <t>2628801550</t>
  </si>
  <si>
    <t>21-03-2013 00:00:00</t>
  </si>
  <si>
    <t>31694890</t>
  </si>
  <si>
    <t>ООО "Экологистик"</t>
  </si>
  <si>
    <t>2627027301</t>
  </si>
  <si>
    <t>31088956</t>
  </si>
  <si>
    <t>ООО "Экострой"</t>
  </si>
  <si>
    <t>2634812831</t>
  </si>
  <si>
    <t>07-03-2014 00:00:00</t>
  </si>
  <si>
    <t>31694950</t>
  </si>
  <si>
    <t>ООО "Экотехнология"</t>
  </si>
  <si>
    <t>2630050822</t>
  </si>
  <si>
    <t>31694913</t>
  </si>
  <si>
    <t>ООО "ЮГАВТОТРАНС"</t>
  </si>
  <si>
    <t>2630050893</t>
  </si>
  <si>
    <t>14-10-2019 00:00:00</t>
  </si>
  <si>
    <t>28149169</t>
  </si>
  <si>
    <t>ООО "Югагролизинг"</t>
  </si>
  <si>
    <t>2630042934</t>
  </si>
  <si>
    <t>31-03-2009 00:00:00</t>
  </si>
  <si>
    <t>26607051</t>
  </si>
  <si>
    <t>ООО ЖКХ "Левокумского района"</t>
  </si>
  <si>
    <t>2613009334</t>
  </si>
  <si>
    <t>261301001</t>
  </si>
  <si>
    <t>01-08-2007 00:00:00</t>
  </si>
  <si>
    <t>NSRF</t>
  </si>
  <si>
    <t>MR_NAME</t>
  </si>
  <si>
    <t>OKTMO_MR_NAME</t>
  </si>
  <si>
    <t>MO_NAME</t>
  </si>
  <si>
    <t>OKTMO_NAME</t>
  </si>
  <si>
    <t>TYPE</t>
  </si>
  <si>
    <t>MR_ID</t>
  </si>
  <si>
    <t>Александровский муниципальный округ</t>
  </si>
  <si>
    <t>07502000</t>
  </si>
  <si>
    <t>муниципальный округ</t>
  </si>
  <si>
    <t>Андроповский муниципальный округ</t>
  </si>
  <si>
    <t>07503000</t>
  </si>
  <si>
    <t>Апанасенковский муниципальный округ</t>
  </si>
  <si>
    <t>07505000</t>
  </si>
  <si>
    <t>Арзгирский муниципальный округ</t>
  </si>
  <si>
    <t>07507000</t>
  </si>
  <si>
    <t>Благодарненский</t>
  </si>
  <si>
    <t>07705000</t>
  </si>
  <si>
    <t>городской округ</t>
  </si>
  <si>
    <t>Благодарненский муниципальный округ</t>
  </si>
  <si>
    <t>07510000</t>
  </si>
  <si>
    <t>Будённовский муниципальный округ</t>
  </si>
  <si>
    <t>07512000</t>
  </si>
  <si>
    <t>Георгиевский</t>
  </si>
  <si>
    <t>07707000</t>
  </si>
  <si>
    <t>Георгиевский муниципальный округ</t>
  </si>
  <si>
    <t>07515000</t>
  </si>
  <si>
    <t>Город Лермонтов</t>
  </si>
  <si>
    <t>07718000</t>
  </si>
  <si>
    <t>Город Невинномысск</t>
  </si>
  <si>
    <t>07724000</t>
  </si>
  <si>
    <t>Город Ставрополь</t>
  </si>
  <si>
    <t>07701000</t>
  </si>
  <si>
    <t>Город-курорт Ессентуки</t>
  </si>
  <si>
    <t>07710000</t>
  </si>
  <si>
    <t>Город-курорт Железноводск</t>
  </si>
  <si>
    <t>07712000</t>
  </si>
  <si>
    <t>Город-курорт Кисловодск</t>
  </si>
  <si>
    <t>07715000</t>
  </si>
  <si>
    <t>Город-курорт Пятигорск</t>
  </si>
  <si>
    <t>07727000</t>
  </si>
  <si>
    <t>Грачёвский муниципальный округ</t>
  </si>
  <si>
    <t>07517000</t>
  </si>
  <si>
    <t>Изобильненский</t>
  </si>
  <si>
    <t>07713000</t>
  </si>
  <si>
    <t>Ипатовский</t>
  </si>
  <si>
    <t>07714000</t>
  </si>
  <si>
    <t>Ипатовский муниципальный округ</t>
  </si>
  <si>
    <t>07522000</t>
  </si>
  <si>
    <t>Кировский</t>
  </si>
  <si>
    <t>07716000</t>
  </si>
  <si>
    <t>Кировский муниципальный округ</t>
  </si>
  <si>
    <t>07525000</t>
  </si>
  <si>
    <t>Кочубеевский муниципальный округ</t>
  </si>
  <si>
    <t>07528000</t>
  </si>
  <si>
    <t>Красногвардейский муниципальный округ</t>
  </si>
  <si>
    <t>07530000</t>
  </si>
  <si>
    <t>Курский муниципальный округ</t>
  </si>
  <si>
    <t>07533000</t>
  </si>
  <si>
    <t>Левокумский муниципальный округ</t>
  </si>
  <si>
    <t>07536000</t>
  </si>
  <si>
    <t>Минераловодский</t>
  </si>
  <si>
    <t>07721000</t>
  </si>
  <si>
    <t>Минераловодский муниципальный округ</t>
  </si>
  <si>
    <t>07539000</t>
  </si>
  <si>
    <t>Нефтекумский</t>
  </si>
  <si>
    <t>07725000</t>
  </si>
  <si>
    <t>Нефтекумский муниципальный округ</t>
  </si>
  <si>
    <t>07541000</t>
  </si>
  <si>
    <t>Новоалександровский</t>
  </si>
  <si>
    <t>07726000</t>
  </si>
  <si>
    <t>Новоалександровский муниципальный округ</t>
  </si>
  <si>
    <t>07543000</t>
  </si>
  <si>
    <t>Новоселицкий муниципальный округ</t>
  </si>
  <si>
    <t>07544000</t>
  </si>
  <si>
    <t>Петровский</t>
  </si>
  <si>
    <t>07731000</t>
  </si>
  <si>
    <t>Петровский муниципальный округ</t>
  </si>
  <si>
    <t>07546000</t>
  </si>
  <si>
    <t>Предгорный муниципальный округ</t>
  </si>
  <si>
    <t>07548000</t>
  </si>
  <si>
    <t>Советский</t>
  </si>
  <si>
    <t>07735000</t>
  </si>
  <si>
    <t>Советский муниципальный округ</t>
  </si>
  <si>
    <t>07550000</t>
  </si>
  <si>
    <t>Степновский муниципальный округ</t>
  </si>
  <si>
    <t>07552000</t>
  </si>
  <si>
    <t>Труновский муниципальный округ</t>
  </si>
  <si>
    <t>07554000</t>
  </si>
  <si>
    <t>Туркменский муниципальный округ</t>
  </si>
  <si>
    <t>07556000</t>
  </si>
  <si>
    <t>Шпаковский муниципальный округ</t>
  </si>
  <si>
    <t>07558000</t>
  </si>
  <si>
    <t>NUMBER_POINT</t>
  </si>
  <si>
    <t>INVP_NAME</t>
  </si>
  <si>
    <t>INVP_ID</t>
  </si>
  <si>
    <t>L_START_DATE</t>
  </si>
  <si>
    <t>L_END_DATE</t>
  </si>
  <si>
    <t>L_DECISION_NAME</t>
  </si>
  <si>
    <t>L_DECISION_TYPE</t>
  </si>
  <si>
    <t>L_DECISION_NMBR</t>
  </si>
  <si>
    <t>L_DECISION_DATE</t>
  </si>
  <si>
    <t>Инвестиционная программа № 1756 от 17.10.2023 ООО "Теплоэнерго Кисловодск" в сфере теплоснабжения в отношении систем теплоснабжения на 2023-2028 годы</t>
  </si>
  <si>
    <t>20.10.2023</t>
  </si>
  <si>
    <t>31.12.2028</t>
  </si>
  <si>
    <t>Инвестиционная программа № 1882 от 15.11.2023 Северо-Кавказский филиал ООО "Газпром энерго" в сфере теплоснабжения в отношении оборудования на 2024-2026 годы</t>
  </si>
  <si>
    <t>01.01.2024</t>
  </si>
  <si>
    <t>31.12.2026</t>
  </si>
  <si>
    <t>Инвестиционная программа № 409 от 10.12.2021 Кисловодская ТЭЦ КПП ООО "ЛУКОЙЛ-Ростовэнерго" в сфере теплоснабжения в отношении оборудования на 2022-2023 годы</t>
  </si>
  <si>
    <t>01.01.2022</t>
  </si>
  <si>
    <t>31.12.2023</t>
  </si>
  <si>
    <t>Инвестиционная программа № 657 от 16.07.2024 ООО "Пятигорсктеплосервис" в сфере теплоснабжения по развитию систем теплоснабжения на 2025-2026 годы</t>
  </si>
  <si>
    <t>01.01.2025</t>
  </si>
  <si>
    <t>Инвестиционная программа № 657 от 16.07.2024 ООО "Пятигорсктеплосервис" в сфере теплоснабжения по развитию систем теплоснабжения, на территории городского округа Город-курорт Пятигорск на 2025-2026 годы</t>
  </si>
  <si>
    <t>Инвестиционная программа № 775 от 23.10.2024 ГБУЗ СК "ККБ" в сфере теплоснабжения в отношении системы теплоснабжения, на территории городского округа на 2025-2028 годы</t>
  </si>
  <si>
    <t>Инвестиционная программа от 12.08.2025 ООО "ЛУКОЙЛ-РОСТОВЭНЕРГО" в сфере теплоснабжения в отношении системы теплоснабжения, на территории городского округа Город-курорт Кисловодск на 2026-2030 годы</t>
  </si>
  <si>
    <t>01.01.2026</t>
  </si>
  <si>
    <t>31.12.2030</t>
  </si>
  <si>
    <t>Инвестиционная программа от 22.10.2025 ООО "САНАТОРИЙ "ТАРХАНЫ" в сфере теплоснабжения в отношении систем центрального теплоснабжения (за исключением тепловых сетей) на 2026-2030 годы</t>
  </si>
  <si>
    <t>TER_NAME</t>
  </si>
  <si>
    <t>Территория 1</t>
  </si>
  <si>
    <t>ID_TARIFF_NAME</t>
  </si>
  <si>
    <t>TARIFF_NAME</t>
  </si>
  <si>
    <t>VED_NAME</t>
  </si>
  <si>
    <t>4190064</t>
  </si>
  <si>
    <t>4190065</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</si>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</sst>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49" fontId="53" fillId="39" borderId="12" xfId="0" applyFont="1" applyFill="1" applyBorder="1" applyNumberFormat="1">
      <alignment horizontal="left" vertical="center" wrapTex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190" fontId="0" fillId="35" borderId="12" xfId="0" applyFont="1" applyFill="1" applyBorder="1" applyNumberFormat="1">
      <alignment horizontal="left" vertical="center" wrapText="1" inden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49" fontId="122" fillId="39" borderId="12" xfId="0" applyFont="1" applyFill="1" applyBorder="1" applyNumberFormat="1">
      <alignment horizontal="left" vertical="center" wrapText="1"/>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CF08F4-C873-7B5E-6E9E-0.A6D213D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6" width="5.421875" customWidth="1"/>
    <col min="2" max="2" style="2656" width="9.140625" customWidth="1"/>
    <col min="3" max="3" style="2656" width="16.421875" customWidth="1"/>
    <col min="4" max="25" style="2656" width="6.28125" customWidth="1"/>
    <col min="26" max="28" style="2656"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1163BC-382A-A5CC-447B-0.8B19486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392</v>
      </c>
      <c r="F4" s="2241"/>
      <c r="G4" s="2242"/>
      <c r="H4" s="2242"/>
      <c r="I4" s="2243"/>
      <c r="J4" s="494"/>
      <c r="K4" s="456"/>
      <c r="L4" s="456"/>
      <c r="W4" s="450">
        <v>22</v>
      </c>
    </row>
    <row s="1638" customFormat="1" customHeight="1" ht="18">
      <c r="A5" s="762"/>
      <c r="D5" s="825"/>
      <c r="E5" s="2217" t="str">
        <f>IF(org=0,"Не определено",org)</f>
        <v>Филиал ПАО "ОГК-2"-Ставропольская ГРЭС</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304</v>
      </c>
      <c r="F7" s="2211"/>
      <c r="G7" s="2212"/>
      <c r="H7" s="2212"/>
      <c r="I7" s="2212"/>
      <c r="J7" s="2212"/>
      <c r="K7" s="2212"/>
      <c r="L7" s="2226" t="s">
        <v>305</v>
      </c>
      <c r="W7" s="450">
        <v>14</v>
      </c>
    </row>
    <row customHeight="1" ht="48.29999999999999">
      <c r="D8" s="453"/>
      <c r="E8" s="476" t="s">
        <v>88</v>
      </c>
      <c r="F8" s="826"/>
      <c r="G8" s="468" t="s">
        <v>86</v>
      </c>
      <c r="H8" s="468" t="s">
        <v>87</v>
      </c>
      <c r="I8" s="417" t="s">
        <v>85</v>
      </c>
      <c r="J8" s="417" t="s">
        <v>393</v>
      </c>
      <c r="K8" s="417" t="s">
        <v>394</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395</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396</v>
      </c>
      <c r="Q12" s="519" t="s">
        <v>397</v>
      </c>
      <c r="R12" s="520" t="s">
        <v>398</v>
      </c>
      <c r="S12" s="514" t="s">
        <v>399</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36283D-6131-FC5B-42E5-0.A11CF04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407</v>
      </c>
      <c r="M6" s="540"/>
      <c r="P6" s="2260">
        <v>1</v>
      </c>
      <c r="Q6" s="1308"/>
      <c r="R6" s="359"/>
      <c r="S6" s="1312">
        <f>$I6</f>
      </c>
      <c r="T6" s="288" t="s">
        <v>408</v>
      </c>
      <c r="U6" s="303"/>
      <c r="V6" s="2248"/>
      <c r="W6" s="2249"/>
      <c r="X6" s="2249"/>
      <c r="Y6" s="2249"/>
      <c r="Z6" s="2249"/>
      <c r="AA6" s="2249"/>
      <c r="AB6" s="2249"/>
      <c r="AC6" s="2250"/>
      <c r="AD6" s="2248"/>
      <c r="AE6" s="2249"/>
      <c r="AF6" s="2249"/>
      <c r="AG6" s="2249"/>
      <c r="AH6" s="2249"/>
      <c r="AI6" s="2249"/>
      <c r="AJ6" s="2249"/>
      <c r="AK6" s="2249"/>
      <c r="AL6" s="2250"/>
      <c r="AM6" s="1261" t="s">
        <v>409</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410</v>
      </c>
      <c r="M7" s="540"/>
      <c r="N7" s="1369"/>
      <c r="P7" s="2260"/>
      <c r="Q7" s="2260">
        <v>1</v>
      </c>
      <c r="R7" s="360"/>
      <c r="S7" s="1312">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413</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414</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415</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416</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417</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Филиал ПАО "ОГК-2"-Ставропольская ГРЭС</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158">
        <v>14</v>
      </c>
    </row>
    <row customHeight="1" ht="14.699999999999998">
      <c r="Q39" s="379"/>
      <c r="R39" s="379"/>
      <c r="S39" s="2276" t="s">
        <v>88</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613" t="s">
        <v>438</v>
      </c>
      <c r="X40" s="2265" t="s">
        <v>439</v>
      </c>
      <c r="Y40" s="2266"/>
      <c r="Z40" s="2265" t="s">
        <v>440</v>
      </c>
      <c r="AA40" s="2272"/>
      <c r="AB40" s="2266"/>
      <c r="AC40" s="2281"/>
      <c r="AD40" s="2263" t="s">
        <v>437</v>
      </c>
      <c r="AE40" s="2286" t="s">
        <v>438</v>
      </c>
      <c r="AF40" s="2265" t="s">
        <v>439</v>
      </c>
      <c r="AG40" s="2266"/>
      <c r="AH40" s="2265" t="s">
        <v>440</v>
      </c>
      <c r="AI40" s="2272"/>
      <c r="AJ40" s="2266"/>
      <c r="AK40" s="2281"/>
      <c r="AL40" s="2284"/>
      <c r="AM40" s="2130"/>
      <c r="AS40" s="1158">
        <v>34</v>
      </c>
    </row>
    <row customHeight="1" ht="35.699999999999996">
      <c r="A41" s="1373"/>
      <c r="B41" s="1373" t="s">
        <v>141</v>
      </c>
      <c r="C41" s="1373" t="s">
        <v>142</v>
      </c>
      <c r="D41" s="1373" t="s">
        <v>143</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224" t="s">
        <v>450</v>
      </c>
      <c r="AA41" s="2273" t="s">
        <v>451</v>
      </c>
      <c r="AB41" s="2274"/>
      <c r="AC41" s="2282"/>
      <c r="AD41" s="2264"/>
      <c r="AE41" s="2287"/>
      <c r="AF41" s="1225" t="s">
        <v>448</v>
      </c>
      <c r="AG41" s="1225" t="s">
        <v>449</v>
      </c>
      <c r="AH41" s="1316"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162</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162</v>
      </c>
      <c r="B44" s="1366" t="s">
        <v>163</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503"/>
      <c r="AP44" s="503" t="str">
        <f>IF(T44="","",T44)</f>
        <v>Территория действия тарифа</v>
      </c>
      <c r="AQ44" s="503"/>
      <c r="AR44" s="503"/>
      <c r="AS44" s="1158">
        <v>23</v>
      </c>
    </row>
    <row customHeight="1" ht="24">
      <c r="A45" s="1366" t="s">
        <v>162</v>
      </c>
      <c r="B45" s="1366" t="s">
        <v>163</v>
      </c>
      <c r="C45" s="1366" t="s">
        <v>164</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503"/>
      <c r="AP45" s="503" t="str">
        <f>IF(T45="","",T45)</f>
        <v>Наименование системы теплоснабжения </v>
      </c>
      <c r="AQ45" s="503"/>
      <c r="AR45" s="503"/>
      <c r="AS45" s="1158">
        <v>23</v>
      </c>
    </row>
    <row customHeight="1" ht="24">
      <c r="A46" s="1366" t="s">
        <v>162</v>
      </c>
      <c r="B46" s="1366" t="s">
        <v>163</v>
      </c>
      <c r="C46" s="1366" t="s">
        <v>164</v>
      </c>
      <c r="D46" s="1366" t="s">
        <v>165</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503"/>
      <c r="AP46" s="503" t="str">
        <f>IF(T46="","",T46)</f>
        <v>Источник тепловой энергии  </v>
      </c>
      <c r="AQ46" s="503"/>
      <c r="AR46" s="503"/>
      <c r="AS46" s="1158">
        <v>23</v>
      </c>
    </row>
    <row customHeight="1" ht="49.5">
      <c r="A47" s="1366" t="s">
        <v>162</v>
      </c>
      <c r="B47" s="1366" t="s">
        <v>163</v>
      </c>
      <c r="C47" s="1366" t="s">
        <v>164</v>
      </c>
      <c r="D47" s="1366" t="s">
        <v>165</v>
      </c>
      <c r="E47" s="2262"/>
      <c r="F47" s="2262"/>
      <c r="G47" s="2262"/>
      <c r="H47" s="2262"/>
      <c r="I47" s="2259" t="str">
        <f>S46&amp;".1"</f>
        <v>....1</v>
      </c>
      <c r="J47" s="1366"/>
      <c r="K47" s="1366"/>
      <c r="L47" s="1367" t="s">
        <v>407</v>
      </c>
      <c r="P47" s="2260">
        <v>1</v>
      </c>
      <c r="Q47" s="1223"/>
      <c r="R47" s="359"/>
      <c r="S47" s="1227" t="str">
        <f>$I47</f>
        <v>....1</v>
      </c>
      <c r="T47" s="288" t="s">
        <v>408</v>
      </c>
      <c r="U47" s="303"/>
      <c r="V47" s="2248"/>
      <c r="W47" s="2249"/>
      <c r="X47" s="2249"/>
      <c r="Y47" s="2249"/>
      <c r="Z47" s="2249"/>
      <c r="AA47" s="2249"/>
      <c r="AB47" s="2249"/>
      <c r="AC47" s="2250"/>
      <c r="AD47" s="2248"/>
      <c r="AE47" s="2249"/>
      <c r="AF47" s="2249"/>
      <c r="AG47" s="2249"/>
      <c r="AH47" s="2249"/>
      <c r="AI47" s="2249"/>
      <c r="AJ47" s="2249"/>
      <c r="AK47" s="2249"/>
      <c r="AL47" s="2250"/>
      <c r="AM47" s="1261" t="s">
        <v>409</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162</v>
      </c>
      <c r="B48" s="1366" t="s">
        <v>163</v>
      </c>
      <c r="C48" s="1366" t="s">
        <v>164</v>
      </c>
      <c r="D48" s="1366" t="s">
        <v>165</v>
      </c>
      <c r="E48" s="2262"/>
      <c r="F48" s="2262"/>
      <c r="G48" s="2262"/>
      <c r="H48" s="2262"/>
      <c r="I48" s="2289"/>
      <c r="J48" s="2259" t="str">
        <f>I47&amp;".1"</f>
        <v>....1.1</v>
      </c>
      <c r="K48" s="1366"/>
      <c r="L48" s="1367" t="s">
        <v>410</v>
      </c>
      <c r="P48" s="2260"/>
      <c r="Q48" s="2260">
        <v>1</v>
      </c>
      <c r="R48" s="360"/>
      <c r="S48" s="1227" t="str">
        <f>$J48</f>
        <v>....1.1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503"/>
      <c r="AP48" s="503" t="str">
        <f>IF(T48="","",T48)</f>
        <v>Группа потребителей</v>
      </c>
      <c r="AQ48" s="503"/>
      <c r="AR48" s="503"/>
      <c r="AS48" s="1158">
        <v>23</v>
      </c>
    </row>
    <row customHeight="1" ht="24">
      <c r="A49" s="1366" t="s">
        <v>162</v>
      </c>
      <c r="B49" s="1366" t="s">
        <v>163</v>
      </c>
      <c r="C49" s="1366" t="s">
        <v>164</v>
      </c>
      <c r="D49" s="1366" t="s">
        <v>165</v>
      </c>
      <c r="E49" s="2262"/>
      <c r="F49" s="2262"/>
      <c r="G49" s="2262"/>
      <c r="H49" s="2262"/>
      <c r="I49" s="2289"/>
      <c r="J49" s="2289"/>
      <c r="K49" s="2259" t="str">
        <f>J48&amp;".1"</f>
        <v>....1.1.1</v>
      </c>
      <c r="L49" s="1367" t="s">
        <v>413</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414</v>
      </c>
      <c r="AN49" s="514">
        <f>STRCHECKDATE(V50:AL50)</f>
      </c>
      <c r="AO49" s="503"/>
      <c r="AP49" s="503" t="str">
        <f>IF(T49="","",T49)</f>
        <v/>
      </c>
      <c r="AQ49" s="503"/>
      <c r="AR49" s="503"/>
      <c r="AS49" s="1158">
        <v>23</v>
      </c>
    </row>
    <row customHeight="1" ht="1.05">
      <c r="A50" s="1366" t="s">
        <v>162</v>
      </c>
      <c r="B50" s="1366" t="s">
        <v>163</v>
      </c>
      <c r="C50" s="1366" t="s">
        <v>164</v>
      </c>
      <c r="D50" s="1366" t="s">
        <v>165</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162</v>
      </c>
      <c r="B51" s="1366" t="s">
        <v>163</v>
      </c>
      <c r="C51" s="1366" t="s">
        <v>164</v>
      </c>
      <c r="D51" s="1366" t="s">
        <v>165</v>
      </c>
      <c r="E51" s="2262"/>
      <c r="F51" s="2262"/>
      <c r="G51" s="2262"/>
      <c r="H51" s="2262"/>
      <c r="I51" s="2289"/>
      <c r="J51" s="2259"/>
      <c r="K51" s="1366"/>
      <c r="L51" s="1367"/>
      <c r="P51" s="2260"/>
      <c r="Q51" s="2260"/>
      <c r="R51" s="359"/>
      <c r="S51" s="1281"/>
      <c r="T51" s="291" t="s">
        <v>415</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162</v>
      </c>
      <c r="B52" s="1366" t="s">
        <v>163</v>
      </c>
      <c r="C52" s="1366" t="s">
        <v>164</v>
      </c>
      <c r="D52" s="1366" t="s">
        <v>165</v>
      </c>
      <c r="E52" s="2262"/>
      <c r="F52" s="2262"/>
      <c r="G52" s="2262"/>
      <c r="H52" s="2262"/>
      <c r="I52" s="2259"/>
      <c r="J52" s="1366"/>
      <c r="K52" s="1366"/>
      <c r="L52" s="1367"/>
      <c r="P52" s="2260"/>
      <c r="Q52" s="1223"/>
      <c r="R52" s="359"/>
      <c r="S52" s="1281"/>
      <c r="T52" s="290" t="s">
        <v>416</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162</v>
      </c>
      <c r="B53" s="1366" t="s">
        <v>163</v>
      </c>
      <c r="C53" s="1366" t="s">
        <v>164</v>
      </c>
      <c r="D53" s="1366" t="s">
        <v>165</v>
      </c>
      <c r="E53" s="2262"/>
      <c r="F53" s="2262"/>
      <c r="G53" s="2262"/>
      <c r="H53" s="2261"/>
      <c r="I53" s="1366"/>
      <c r="J53" s="1366"/>
      <c r="K53" s="1366"/>
      <c r="L53" s="1367"/>
      <c r="M53" s="1368"/>
      <c r="N53" s="1368"/>
      <c r="O53" s="540"/>
      <c r="P53" s="363"/>
      <c r="Q53" s="378"/>
      <c r="R53" s="358"/>
      <c r="S53" s="1281"/>
      <c r="T53" s="368" t="s">
        <v>417</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162</v>
      </c>
      <c r="B54" s="1346" t="s">
        <v>163</v>
      </c>
      <c r="C54" s="1346" t="s">
        <v>164</v>
      </c>
      <c r="D54" s="1317"/>
      <c r="E54" s="2262"/>
      <c r="F54" s="2262"/>
      <c r="G54" s="2261"/>
      <c r="H54" s="1317"/>
      <c r="I54" s="1317"/>
      <c r="J54" s="1317"/>
      <c r="K54" s="1317"/>
      <c r="L54" s="1342"/>
      <c r="M54" s="1318"/>
      <c r="N54" s="131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162</v>
      </c>
      <c r="B55" s="1346" t="s">
        <v>163</v>
      </c>
      <c r="C55" s="1317"/>
      <c r="D55" s="1317"/>
      <c r="E55" s="2262"/>
      <c r="F55" s="2261"/>
      <c r="G55" s="1317"/>
      <c r="H55" s="1317"/>
      <c r="I55" s="1317"/>
      <c r="J55" s="1317"/>
      <c r="K55" s="1317"/>
      <c r="L55" s="1342"/>
      <c r="M55" s="1324"/>
      <c r="N55" s="132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162</v>
      </c>
      <c r="B56" s="1346"/>
      <c r="C56" s="1346"/>
      <c r="D56" s="1346"/>
      <c r="E56" s="2261"/>
      <c r="F56" s="1346"/>
      <c r="G56" s="1346"/>
      <c r="H56" s="1346"/>
      <c r="I56" s="1346"/>
      <c r="J56" s="1346"/>
      <c r="K56" s="1346"/>
      <c r="L56" s="1349"/>
      <c r="M56" s="1324"/>
      <c r="N56" s="1324"/>
      <c r="O56" s="521"/>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D8F444-B6D9-E938-4589-0.3F886BA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407</v>
      </c>
      <c r="M6" s="540"/>
      <c r="P6" s="2260">
        <v>1</v>
      </c>
      <c r="Q6" s="1334"/>
      <c r="R6" s="359"/>
      <c r="S6" s="1339">
        <f>$I6</f>
      </c>
      <c r="T6" s="288" t="s">
        <v>408</v>
      </c>
      <c r="U6" s="303"/>
      <c r="V6" s="2248"/>
      <c r="W6" s="2249"/>
      <c r="X6" s="2249"/>
      <c r="Y6" s="2249"/>
      <c r="Z6" s="2249"/>
      <c r="AA6" s="2249"/>
      <c r="AB6" s="2249"/>
      <c r="AC6" s="2250"/>
      <c r="AD6" s="2248"/>
      <c r="AE6" s="2249"/>
      <c r="AF6" s="2249"/>
      <c r="AG6" s="2249"/>
      <c r="AH6" s="2249"/>
      <c r="AI6" s="2249"/>
      <c r="AJ6" s="2249"/>
      <c r="AK6" s="2249"/>
      <c r="AL6" s="2250"/>
      <c r="AM6" s="1261" t="s">
        <v>409</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410</v>
      </c>
      <c r="M7" s="540"/>
      <c r="N7" s="1369"/>
      <c r="P7" s="2260"/>
      <c r="Q7" s="2260">
        <v>1</v>
      </c>
      <c r="R7" s="360"/>
      <c r="S7" s="1339">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413</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414</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415</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416</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417</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Филиал ПАО "ОГК-2"-Ставропольская ГРЭС</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158">
        <v>14</v>
      </c>
    </row>
    <row customHeight="1" ht="14.699999999999998">
      <c r="Q39" s="379"/>
      <c r="R39" s="379"/>
      <c r="S39" s="2276" t="s">
        <v>88</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t="s">
        <v>438</v>
      </c>
      <c r="X40" s="2265" t="s">
        <v>439</v>
      </c>
      <c r="Y40" s="2266"/>
      <c r="Z40" s="2265" t="s">
        <v>453</v>
      </c>
      <c r="AA40" s="2272"/>
      <c r="AB40" s="2266"/>
      <c r="AC40" s="2281"/>
      <c r="AD40" s="2263" t="s">
        <v>437</v>
      </c>
      <c r="AE40" s="2286" t="s">
        <v>438</v>
      </c>
      <c r="AF40" s="2265" t="s">
        <v>439</v>
      </c>
      <c r="AG40" s="2266"/>
      <c r="AH40" s="2265" t="s">
        <v>440</v>
      </c>
      <c r="AI40" s="2272"/>
      <c r="AJ40" s="2266"/>
      <c r="AK40" s="2281"/>
      <c r="AL40" s="2284"/>
      <c r="AM40" s="2130"/>
      <c r="AS40" s="1158">
        <v>34</v>
      </c>
    </row>
    <row customHeight="1" ht="35.699999999999996">
      <c r="A41" s="1373"/>
      <c r="B41" s="1373" t="s">
        <v>141</v>
      </c>
      <c r="C41" s="1373" t="s">
        <v>142</v>
      </c>
      <c r="D41" s="1373" t="s">
        <v>143</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167</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167</v>
      </c>
      <c r="B44" s="1366" t="s">
        <v>168</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503"/>
      <c r="AP44" s="503" t="str">
        <f>IF(T44="","",T44)</f>
        <v>Территория действия тарифа</v>
      </c>
      <c r="AQ44" s="503"/>
      <c r="AR44" s="503"/>
      <c r="AS44" s="1158">
        <v>21</v>
      </c>
    </row>
    <row customHeight="1" ht="24">
      <c r="A45" s="1366" t="s">
        <v>167</v>
      </c>
      <c r="B45" s="1366" t="s">
        <v>168</v>
      </c>
      <c r="C45" s="1366" t="s">
        <v>169</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503"/>
      <c r="AP45" s="503" t="str">
        <f>IF(T45="","",T45)</f>
        <v>Наименование системы теплоснабжения </v>
      </c>
      <c r="AQ45" s="503"/>
      <c r="AR45" s="503"/>
      <c r="AS45" s="1158">
        <v>23</v>
      </c>
    </row>
    <row customHeight="1" ht="22.049999999999997">
      <c r="A46" s="1366" t="s">
        <v>167</v>
      </c>
      <c r="B46" s="1366" t="s">
        <v>168</v>
      </c>
      <c r="C46" s="1366" t="s">
        <v>169</v>
      </c>
      <c r="D46" s="1366" t="s">
        <v>170</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503"/>
      <c r="AP46" s="503" t="str">
        <f>IF(T46="","",T46)</f>
        <v>Источник тепловой энергии  </v>
      </c>
      <c r="AQ46" s="503"/>
      <c r="AR46" s="503"/>
      <c r="AS46" s="1158">
        <v>21</v>
      </c>
    </row>
    <row customHeight="1" ht="49.5">
      <c r="A47" s="1366" t="s">
        <v>167</v>
      </c>
      <c r="B47" s="1366" t="s">
        <v>168</v>
      </c>
      <c r="C47" s="1366" t="s">
        <v>169</v>
      </c>
      <c r="D47" s="1366" t="s">
        <v>170</v>
      </c>
      <c r="E47" s="2262"/>
      <c r="F47" s="2262"/>
      <c r="G47" s="2262"/>
      <c r="H47" s="2262"/>
      <c r="I47" s="2259" t="str">
        <f>S46&amp;".1"</f>
        <v>....1</v>
      </c>
      <c r="J47" s="1366"/>
      <c r="K47" s="1366"/>
      <c r="L47" s="1367" t="s">
        <v>407</v>
      </c>
      <c r="P47" s="2260">
        <v>1</v>
      </c>
      <c r="Q47" s="1334"/>
      <c r="R47" s="359"/>
      <c r="S47" s="1339" t="str">
        <f>$I47</f>
        <v>....1</v>
      </c>
      <c r="T47" s="288" t="s">
        <v>408</v>
      </c>
      <c r="U47" s="303"/>
      <c r="V47" s="2248"/>
      <c r="W47" s="2249"/>
      <c r="X47" s="2249"/>
      <c r="Y47" s="2249"/>
      <c r="Z47" s="2249"/>
      <c r="AA47" s="2249"/>
      <c r="AB47" s="2249"/>
      <c r="AC47" s="2250"/>
      <c r="AD47" s="2248"/>
      <c r="AE47" s="2249"/>
      <c r="AF47" s="2249"/>
      <c r="AG47" s="2249"/>
      <c r="AH47" s="2249"/>
      <c r="AI47" s="2249"/>
      <c r="AJ47" s="2249"/>
      <c r="AK47" s="2249"/>
      <c r="AL47" s="2250"/>
      <c r="AM47" s="1261" t="s">
        <v>409</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167</v>
      </c>
      <c r="B48" s="1366" t="s">
        <v>168</v>
      </c>
      <c r="C48" s="1366" t="s">
        <v>169</v>
      </c>
      <c r="D48" s="1366" t="s">
        <v>170</v>
      </c>
      <c r="E48" s="2262"/>
      <c r="F48" s="2262"/>
      <c r="G48" s="2262"/>
      <c r="H48" s="2262"/>
      <c r="I48" s="2289"/>
      <c r="J48" s="2259" t="str">
        <f>I47&amp;".1"</f>
        <v>....1.1</v>
      </c>
      <c r="K48" s="1366"/>
      <c r="L48" s="1367" t="s">
        <v>410</v>
      </c>
      <c r="P48" s="2260"/>
      <c r="Q48" s="2260">
        <v>1</v>
      </c>
      <c r="R48" s="360"/>
      <c r="S48" s="1339" t="str">
        <f>$J48</f>
        <v>....1.1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503"/>
      <c r="AP48" s="503" t="str">
        <f>IF(T48="","",T48)</f>
        <v>Группа потребителей</v>
      </c>
      <c r="AQ48" s="503"/>
      <c r="AR48" s="503"/>
      <c r="AS48" s="1158">
        <v>21</v>
      </c>
    </row>
    <row customHeight="1" ht="22.049999999999997">
      <c r="A49" s="1366" t="s">
        <v>167</v>
      </c>
      <c r="B49" s="1366" t="s">
        <v>168</v>
      </c>
      <c r="C49" s="1366" t="s">
        <v>169</v>
      </c>
      <c r="D49" s="1366" t="s">
        <v>170</v>
      </c>
      <c r="E49" s="2262"/>
      <c r="F49" s="2262"/>
      <c r="G49" s="2262"/>
      <c r="H49" s="2262"/>
      <c r="I49" s="2289"/>
      <c r="J49" s="2289"/>
      <c r="K49" s="2259" t="str">
        <f>J48&amp;".1"</f>
        <v>....1.1.1</v>
      </c>
      <c r="L49" s="1367" t="s">
        <v>413</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414</v>
      </c>
      <c r="AN49" s="514">
        <f>STRCHECKDATE(V50:AL50)</f>
      </c>
      <c r="AO49" s="503"/>
      <c r="AP49" s="503" t="str">
        <f>IF(T49="","",T49)</f>
        <v/>
      </c>
      <c r="AQ49" s="503"/>
      <c r="AR49" s="503"/>
      <c r="AS49" s="1158">
        <v>21</v>
      </c>
    </row>
    <row customHeight="1" ht="1.05">
      <c r="A50" s="1366" t="s">
        <v>167</v>
      </c>
      <c r="B50" s="1366" t="s">
        <v>168</v>
      </c>
      <c r="C50" s="1366" t="s">
        <v>169</v>
      </c>
      <c r="D50" s="1366" t="s">
        <v>170</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167</v>
      </c>
      <c r="B51" s="1366" t="s">
        <v>168</v>
      </c>
      <c r="C51" s="1366" t="s">
        <v>169</v>
      </c>
      <c r="D51" s="1366" t="s">
        <v>170</v>
      </c>
      <c r="E51" s="2262"/>
      <c r="F51" s="2262"/>
      <c r="G51" s="2262"/>
      <c r="H51" s="2262"/>
      <c r="I51" s="2289"/>
      <c r="J51" s="2259"/>
      <c r="K51" s="1366"/>
      <c r="L51" s="1367"/>
      <c r="P51" s="2260"/>
      <c r="Q51" s="2260"/>
      <c r="R51" s="359"/>
      <c r="S51" s="1281"/>
      <c r="T51" s="291" t="s">
        <v>415</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167</v>
      </c>
      <c r="B52" s="1366" t="s">
        <v>168</v>
      </c>
      <c r="C52" s="1366" t="s">
        <v>169</v>
      </c>
      <c r="D52" s="1366" t="s">
        <v>170</v>
      </c>
      <c r="E52" s="2262"/>
      <c r="F52" s="2262"/>
      <c r="G52" s="2262"/>
      <c r="H52" s="2262"/>
      <c r="I52" s="2259"/>
      <c r="J52" s="1366"/>
      <c r="K52" s="1366"/>
      <c r="L52" s="1367"/>
      <c r="P52" s="2260"/>
      <c r="Q52" s="1334"/>
      <c r="R52" s="359"/>
      <c r="S52" s="1281"/>
      <c r="T52" s="290" t="s">
        <v>416</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167</v>
      </c>
      <c r="B53" s="1366" t="s">
        <v>168</v>
      </c>
      <c r="C53" s="1366" t="s">
        <v>169</v>
      </c>
      <c r="D53" s="1366" t="s">
        <v>170</v>
      </c>
      <c r="E53" s="2262"/>
      <c r="F53" s="2262"/>
      <c r="G53" s="2262"/>
      <c r="H53" s="2261"/>
      <c r="I53" s="1366"/>
      <c r="J53" s="1366"/>
      <c r="K53" s="1366"/>
      <c r="L53" s="1367"/>
      <c r="M53" s="1368"/>
      <c r="N53" s="1368"/>
      <c r="O53" s="540"/>
      <c r="P53" s="363"/>
      <c r="Q53" s="378"/>
      <c r="R53" s="358"/>
      <c r="S53" s="1281"/>
      <c r="T53" s="368" t="s">
        <v>417</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167</v>
      </c>
      <c r="B54" s="1346" t="s">
        <v>168</v>
      </c>
      <c r="C54" s="1346" t="s">
        <v>169</v>
      </c>
      <c r="D54" s="1317"/>
      <c r="E54" s="2262"/>
      <c r="F54" s="2262"/>
      <c r="G54" s="2261"/>
      <c r="H54" s="1317"/>
      <c r="I54" s="1317"/>
      <c r="J54" s="1317"/>
      <c r="K54" s="1317"/>
      <c r="L54" s="1342"/>
      <c r="M54" s="1318"/>
      <c r="N54" s="131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167</v>
      </c>
      <c r="B55" s="1346" t="s">
        <v>168</v>
      </c>
      <c r="C55" s="1317"/>
      <c r="D55" s="1317"/>
      <c r="E55" s="2262"/>
      <c r="F55" s="2261"/>
      <c r="G55" s="1317"/>
      <c r="H55" s="1317"/>
      <c r="I55" s="1317"/>
      <c r="J55" s="1317"/>
      <c r="K55" s="1317"/>
      <c r="L55" s="1342"/>
      <c r="M55" s="1324"/>
      <c r="N55" s="132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167</v>
      </c>
      <c r="B56" s="1346"/>
      <c r="C56" s="1346"/>
      <c r="D56" s="1346"/>
      <c r="E56" s="2261"/>
      <c r="F56" s="1346"/>
      <c r="G56" s="1346"/>
      <c r="H56" s="1346"/>
      <c r="I56" s="1346"/>
      <c r="J56" s="1346"/>
      <c r="K56" s="1346"/>
      <c r="L56" s="1349"/>
      <c r="M56" s="1324"/>
      <c r="N56" s="1324"/>
      <c r="O56" s="521"/>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0980C-E773-A7E2-F116-0.5807944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407</v>
      </c>
      <c r="M6" s="1638"/>
      <c r="P6" s="2260">
        <v>1</v>
      </c>
      <c r="Q6" s="1957"/>
      <c r="R6" s="359"/>
      <c r="S6" s="1961">
        <f>$I6</f>
      </c>
      <c r="T6" s="288" t="s">
        <v>408</v>
      </c>
      <c r="U6" s="303"/>
      <c r="V6" s="2248"/>
      <c r="W6" s="2249"/>
      <c r="X6" s="2249"/>
      <c r="Y6" s="2249"/>
      <c r="Z6" s="2249"/>
      <c r="AA6" s="2249"/>
      <c r="AB6" s="2249"/>
      <c r="AC6" s="2250"/>
      <c r="AD6" s="2248"/>
      <c r="AE6" s="2249"/>
      <c r="AF6" s="2249"/>
      <c r="AG6" s="2249"/>
      <c r="AH6" s="2249"/>
      <c r="AI6" s="2249"/>
      <c r="AJ6" s="2249"/>
      <c r="AK6" s="2249"/>
      <c r="AL6" s="2250"/>
      <c r="AM6" s="1261" t="s">
        <v>409</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410</v>
      </c>
      <c r="M7" s="1638"/>
      <c r="N7" s="1634"/>
      <c r="P7" s="2260"/>
      <c r="Q7" s="2260">
        <v>1</v>
      </c>
      <c r="R7" s="360"/>
      <c r="S7" s="1961">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413</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414</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415</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416</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417</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421</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422</v>
      </c>
      <c r="P22" s="1365"/>
      <c r="Q22" s="1374"/>
      <c r="R22" s="1374"/>
      <c r="S22" s="732"/>
      <c r="T22" s="1369" t="s">
        <v>423</v>
      </c>
      <c r="AA22" s="598" t="s">
        <v>424</v>
      </c>
      <c r="AC22" s="598" t="s">
        <v>425</v>
      </c>
      <c r="AD22" s="1369" t="s">
        <v>423</v>
      </c>
      <c r="AI22" s="598" t="s">
        <v>426</v>
      </c>
      <c r="AK22" s="598" t="s">
        <v>425</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Филиал ПАО "ОГК-2"-Ставропольская ГРЭС</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427</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428</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429</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430</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431</v>
      </c>
      <c r="AD36" s="1638"/>
      <c r="AE36" s="1638"/>
      <c r="AF36" s="1638"/>
      <c r="AG36" s="1638"/>
      <c r="AH36" s="1638"/>
      <c r="AI36" s="1638"/>
      <c r="AJ36" s="1638"/>
      <c r="AK36" s="1645" t="s">
        <v>431</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634">
        <v>14</v>
      </c>
    </row>
    <row customHeight="1" ht="14.699999999999998">
      <c r="Q39" s="379"/>
      <c r="R39" s="379"/>
      <c r="S39" s="2276" t="s">
        <v>88</v>
      </c>
      <c r="T39" s="2212" t="s">
        <v>432</v>
      </c>
      <c r="U39" s="340"/>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634">
        <v>14</v>
      </c>
    </row>
    <row customHeight="1" ht="35.699999999999996">
      <c r="Q40" s="379"/>
      <c r="R40" s="379"/>
      <c r="S40" s="2276"/>
      <c r="T40" s="2212"/>
      <c r="U40" s="1034"/>
      <c r="V40" s="2263" t="s">
        <v>437</v>
      </c>
      <c r="W40" s="2286" t="s">
        <v>438</v>
      </c>
      <c r="X40" s="2265" t="s">
        <v>439</v>
      </c>
      <c r="Y40" s="2266"/>
      <c r="Z40" s="2265" t="s">
        <v>453</v>
      </c>
      <c r="AA40" s="2272"/>
      <c r="AB40" s="2266"/>
      <c r="AC40" s="2281"/>
      <c r="AD40" s="2263" t="s">
        <v>437</v>
      </c>
      <c r="AE40" s="2286" t="s">
        <v>438</v>
      </c>
      <c r="AF40" s="2265" t="s">
        <v>439</v>
      </c>
      <c r="AG40" s="2266"/>
      <c r="AH40" s="2265" t="s">
        <v>440</v>
      </c>
      <c r="AI40" s="2272"/>
      <c r="AJ40" s="2266"/>
      <c r="AK40" s="2281"/>
      <c r="AL40" s="2284"/>
      <c r="AM40" s="2130"/>
      <c r="AS40" s="1634">
        <v>34</v>
      </c>
    </row>
    <row customHeight="1" ht="35.699999999999996">
      <c r="A41" s="1269"/>
      <c r="B41" s="1269" t="s">
        <v>141</v>
      </c>
      <c r="C41" s="1269" t="s">
        <v>142</v>
      </c>
      <c r="D41" s="1269" t="s">
        <v>143</v>
      </c>
      <c r="E41" s="1313" t="s">
        <v>441</v>
      </c>
      <c r="F41" s="1313" t="s">
        <v>442</v>
      </c>
      <c r="G41" s="1313" t="s">
        <v>443</v>
      </c>
      <c r="H41" s="1313" t="s">
        <v>444</v>
      </c>
      <c r="I41" s="1313" t="s">
        <v>445</v>
      </c>
      <c r="J41" s="1313" t="s">
        <v>446</v>
      </c>
      <c r="K41" s="1313" t="s">
        <v>447</v>
      </c>
      <c r="L41" s="1313" t="s">
        <v>422</v>
      </c>
      <c r="Q41" s="379"/>
      <c r="R41" s="379"/>
      <c r="S41" s="2276"/>
      <c r="T41" s="2212"/>
      <c r="U41" s="305"/>
      <c r="V41" s="2264"/>
      <c r="W41" s="2287"/>
      <c r="X41" s="1941" t="s">
        <v>448</v>
      </c>
      <c r="Y41" s="1941" t="s">
        <v>449</v>
      </c>
      <c r="Z41" s="1941" t="s">
        <v>450</v>
      </c>
      <c r="AA41" s="2273" t="s">
        <v>451</v>
      </c>
      <c r="AB41" s="2274"/>
      <c r="AC41" s="2282"/>
      <c r="AD41" s="2264"/>
      <c r="AE41" s="2287"/>
      <c r="AF41" s="1941" t="s">
        <v>448</v>
      </c>
      <c r="AG41" s="1941" t="s">
        <v>449</v>
      </c>
      <c r="AH41" s="1941" t="s">
        <v>450</v>
      </c>
      <c r="AI41" s="2273" t="s">
        <v>451</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216</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216</v>
      </c>
      <c r="B44" s="1270" t="s">
        <v>217</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1627"/>
      <c r="AP44" s="1627" t="str">
        <f>IF(T44="","",T44)</f>
        <v>Территория действия тарифа</v>
      </c>
      <c r="AQ44" s="1627"/>
      <c r="AR44" s="1627"/>
      <c r="AS44" s="1634">
        <v>21</v>
      </c>
    </row>
    <row customHeight="1" ht="24">
      <c r="A45" s="1270" t="s">
        <v>216</v>
      </c>
      <c r="B45" s="1270" t="s">
        <v>217</v>
      </c>
      <c r="C45" s="1270" t="s">
        <v>218</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1627"/>
      <c r="AP45" s="1627" t="str">
        <f>IF(T45="","",T45)</f>
        <v>Наименование системы теплоснабжения </v>
      </c>
      <c r="AQ45" s="1627"/>
      <c r="AR45" s="1627"/>
      <c r="AS45" s="1634">
        <v>23</v>
      </c>
    </row>
    <row customHeight="1" ht="22.049999999999997">
      <c r="A46" s="1270" t="s">
        <v>216</v>
      </c>
      <c r="B46" s="1270" t="s">
        <v>217</v>
      </c>
      <c r="C46" s="1270" t="s">
        <v>218</v>
      </c>
      <c r="D46" s="1270" t="s">
        <v>219</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1627"/>
      <c r="AP46" s="1627" t="str">
        <f>IF(T46="","",T46)</f>
        <v>Источник тепловой энергии  </v>
      </c>
      <c r="AQ46" s="1627"/>
      <c r="AR46" s="1627"/>
      <c r="AS46" s="1634">
        <v>21</v>
      </c>
    </row>
    <row customHeight="1" ht="49.5">
      <c r="A47" s="1270" t="s">
        <v>216</v>
      </c>
      <c r="B47" s="1270" t="s">
        <v>217</v>
      </c>
      <c r="C47" s="1270" t="s">
        <v>218</v>
      </c>
      <c r="D47" s="1270" t="s">
        <v>219</v>
      </c>
      <c r="E47" s="2293"/>
      <c r="F47" s="2293"/>
      <c r="G47" s="2293"/>
      <c r="H47" s="2293"/>
      <c r="I47" s="2130" t="str">
        <f>S46&amp;".1"</f>
        <v>....1</v>
      </c>
      <c r="J47" s="1270"/>
      <c r="K47" s="1270"/>
      <c r="L47" s="1313" t="s">
        <v>407</v>
      </c>
      <c r="P47" s="2260">
        <v>1</v>
      </c>
      <c r="Q47" s="1957"/>
      <c r="R47" s="359"/>
      <c r="S47" s="1961" t="str">
        <f>$I47</f>
        <v>....1</v>
      </c>
      <c r="T47" s="288" t="s">
        <v>408</v>
      </c>
      <c r="U47" s="303"/>
      <c r="V47" s="2248"/>
      <c r="W47" s="2249"/>
      <c r="X47" s="2249"/>
      <c r="Y47" s="2249"/>
      <c r="Z47" s="2249"/>
      <c r="AA47" s="2249"/>
      <c r="AB47" s="2249"/>
      <c r="AC47" s="2250"/>
      <c r="AD47" s="2248"/>
      <c r="AE47" s="2249"/>
      <c r="AF47" s="2249"/>
      <c r="AG47" s="2249"/>
      <c r="AH47" s="2249"/>
      <c r="AI47" s="2249"/>
      <c r="AJ47" s="2249"/>
      <c r="AK47" s="2249"/>
      <c r="AL47" s="2250"/>
      <c r="AM47" s="1261" t="s">
        <v>409</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216</v>
      </c>
      <c r="B48" s="1270" t="s">
        <v>217</v>
      </c>
      <c r="C48" s="1270" t="s">
        <v>218</v>
      </c>
      <c r="D48" s="1270" t="s">
        <v>219</v>
      </c>
      <c r="E48" s="2293"/>
      <c r="F48" s="2293"/>
      <c r="G48" s="2293"/>
      <c r="H48" s="2293"/>
      <c r="I48" s="2104"/>
      <c r="J48" s="2130" t="str">
        <f>I47&amp;".1"</f>
        <v>....1.1</v>
      </c>
      <c r="K48" s="1270"/>
      <c r="L48" s="1313" t="s">
        <v>410</v>
      </c>
      <c r="P48" s="2260"/>
      <c r="Q48" s="2260">
        <v>1</v>
      </c>
      <c r="R48" s="360"/>
      <c r="S48" s="1961" t="str">
        <f>$J48</f>
        <v>....1.1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1627"/>
      <c r="AP48" s="1627" t="str">
        <f>IF(T48="","",T48)</f>
        <v>Группа потребителей</v>
      </c>
      <c r="AQ48" s="1627"/>
      <c r="AR48" s="1627"/>
      <c r="AS48" s="1634">
        <v>21</v>
      </c>
    </row>
    <row customHeight="1" ht="22.049999999999997">
      <c r="A49" s="1270" t="s">
        <v>216</v>
      </c>
      <c r="B49" s="1270" t="s">
        <v>217</v>
      </c>
      <c r="C49" s="1270" t="s">
        <v>218</v>
      </c>
      <c r="D49" s="1270" t="s">
        <v>219</v>
      </c>
      <c r="E49" s="2293"/>
      <c r="F49" s="2293"/>
      <c r="G49" s="2293"/>
      <c r="H49" s="2293"/>
      <c r="I49" s="2104"/>
      <c r="J49" s="2104"/>
      <c r="K49" s="2130" t="str">
        <f>J48&amp;".1"</f>
        <v>....1.1.1</v>
      </c>
      <c r="L49" s="1313" t="s">
        <v>413</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414</v>
      </c>
      <c r="AN49" s="1639">
        <f>STRCHECKDATE(V50:AL50)</f>
      </c>
      <c r="AO49" s="1627"/>
      <c r="AP49" s="1627" t="str">
        <f>IF(T49="","",T49)</f>
        <v/>
      </c>
      <c r="AQ49" s="1627"/>
      <c r="AR49" s="1627"/>
      <c r="AS49" s="1634">
        <v>21</v>
      </c>
    </row>
    <row customHeight="1" ht="1.05">
      <c r="A50" s="1270" t="s">
        <v>216</v>
      </c>
      <c r="B50" s="1270" t="s">
        <v>217</v>
      </c>
      <c r="C50" s="1270" t="s">
        <v>218</v>
      </c>
      <c r="D50" s="1270" t="s">
        <v>219</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216</v>
      </c>
      <c r="B51" s="1270" t="s">
        <v>217</v>
      </c>
      <c r="C51" s="1270" t="s">
        <v>218</v>
      </c>
      <c r="D51" s="1270" t="s">
        <v>219</v>
      </c>
      <c r="E51" s="2293"/>
      <c r="F51" s="2293"/>
      <c r="G51" s="2293"/>
      <c r="H51" s="2293"/>
      <c r="I51" s="2104"/>
      <c r="J51" s="2130"/>
      <c r="K51" s="1270"/>
      <c r="L51" s="1313"/>
      <c r="P51" s="2260"/>
      <c r="Q51" s="2260"/>
      <c r="R51" s="359"/>
      <c r="S51" s="1281"/>
      <c r="T51" s="291" t="s">
        <v>415</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216</v>
      </c>
      <c r="B52" s="1270" t="s">
        <v>217</v>
      </c>
      <c r="C52" s="1270" t="s">
        <v>218</v>
      </c>
      <c r="D52" s="1270" t="s">
        <v>219</v>
      </c>
      <c r="E52" s="2293"/>
      <c r="F52" s="2293"/>
      <c r="G52" s="2293"/>
      <c r="H52" s="2293"/>
      <c r="I52" s="2130"/>
      <c r="J52" s="1270"/>
      <c r="K52" s="1270"/>
      <c r="L52" s="1313"/>
      <c r="P52" s="2260"/>
      <c r="Q52" s="1957"/>
      <c r="R52" s="359"/>
      <c r="S52" s="1281"/>
      <c r="T52" s="290" t="s">
        <v>416</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216</v>
      </c>
      <c r="B53" s="1270" t="s">
        <v>217</v>
      </c>
      <c r="C53" s="1270" t="s">
        <v>218</v>
      </c>
      <c r="D53" s="1270" t="s">
        <v>219</v>
      </c>
      <c r="E53" s="2293"/>
      <c r="F53" s="2293"/>
      <c r="G53" s="2293"/>
      <c r="H53" s="2292"/>
      <c r="I53" s="1270"/>
      <c r="J53" s="1270"/>
      <c r="K53" s="1270"/>
      <c r="L53" s="1313"/>
      <c r="M53" s="1613"/>
      <c r="N53" s="1613"/>
      <c r="O53" s="1638"/>
      <c r="P53" s="363"/>
      <c r="Q53" s="378"/>
      <c r="R53" s="358"/>
      <c r="S53" s="1281"/>
      <c r="T53" s="368" t="s">
        <v>417</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216</v>
      </c>
      <c r="B54" s="1378" t="s">
        <v>217</v>
      </c>
      <c r="C54" s="1378" t="s">
        <v>218</v>
      </c>
      <c r="D54" s="1377"/>
      <c r="E54" s="2293"/>
      <c r="F54" s="2293"/>
      <c r="G54" s="2292"/>
      <c r="H54" s="1377"/>
      <c r="I54" s="1377"/>
      <c r="J54" s="1377"/>
      <c r="K54" s="1377"/>
      <c r="L54" s="1380"/>
      <c r="M54" s="1381"/>
      <c r="N54" s="1381"/>
      <c r="O54" s="354"/>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216</v>
      </c>
      <c r="B55" s="1378" t="s">
        <v>217</v>
      </c>
      <c r="C55" s="1377"/>
      <c r="D55" s="1377"/>
      <c r="E55" s="2293"/>
      <c r="F55" s="2292"/>
      <c r="G55" s="1377"/>
      <c r="H55" s="1377"/>
      <c r="I55" s="1377"/>
      <c r="J55" s="1377"/>
      <c r="K55" s="1377"/>
      <c r="L55" s="1380"/>
      <c r="M55" s="1382"/>
      <c r="N55" s="1382"/>
      <c r="O55" s="35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216</v>
      </c>
      <c r="B56" s="1378"/>
      <c r="C56" s="1378"/>
      <c r="D56" s="1378"/>
      <c r="E56" s="2292"/>
      <c r="F56" s="1378"/>
      <c r="G56" s="1378"/>
      <c r="H56" s="1378"/>
      <c r="I56" s="1378"/>
      <c r="J56" s="1378"/>
      <c r="K56" s="1378"/>
      <c r="L56" s="1384"/>
      <c r="M56" s="1382"/>
      <c r="N56" s="1382"/>
      <c r="O56" s="354"/>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8D674-0D16-83E5-0329-0.7224B3C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407</v>
      </c>
      <c r="M6" s="1638"/>
      <c r="P6" s="2260">
        <v>1</v>
      </c>
      <c r="Q6" s="1957"/>
      <c r="R6" s="359"/>
      <c r="S6" s="1961">
        <f>$I6</f>
      </c>
      <c r="T6" s="288" t="s">
        <v>408</v>
      </c>
      <c r="U6" s="303"/>
      <c r="V6" s="2248"/>
      <c r="W6" s="2249"/>
      <c r="X6" s="2249"/>
      <c r="Y6" s="2249"/>
      <c r="Z6" s="2249"/>
      <c r="AA6" s="2249"/>
      <c r="AB6" s="2249"/>
      <c r="AC6" s="2250"/>
      <c r="AD6" s="2248"/>
      <c r="AE6" s="2249"/>
      <c r="AF6" s="2249"/>
      <c r="AG6" s="2249"/>
      <c r="AH6" s="2249"/>
      <c r="AI6" s="2249"/>
      <c r="AJ6" s="2249"/>
      <c r="AK6" s="2249"/>
      <c r="AL6" s="2250"/>
      <c r="AM6" s="1261" t="s">
        <v>409</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410</v>
      </c>
      <c r="M7" s="1638"/>
      <c r="N7" s="1634"/>
      <c r="P7" s="2260"/>
      <c r="Q7" s="2260">
        <v>1</v>
      </c>
      <c r="R7" s="360"/>
      <c r="S7" s="1961">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413</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414</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415</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416</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417</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421</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422</v>
      </c>
      <c r="P22" s="1365"/>
      <c r="Q22" s="1374"/>
      <c r="R22" s="1374"/>
      <c r="S22" s="732"/>
      <c r="T22" s="1369" t="s">
        <v>423</v>
      </c>
      <c r="AA22" s="598" t="s">
        <v>424</v>
      </c>
      <c r="AC22" s="598" t="s">
        <v>425</v>
      </c>
      <c r="AD22" s="1369" t="s">
        <v>423</v>
      </c>
      <c r="AI22" s="598" t="s">
        <v>426</v>
      </c>
      <c r="AK22" s="598" t="s">
        <v>425</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Филиал ПАО "ОГК-2"-Ставропольская ГРЭС</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427</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428</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429</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430</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431</v>
      </c>
      <c r="AD36" s="1638"/>
      <c r="AE36" s="1638"/>
      <c r="AF36" s="1638"/>
      <c r="AG36" s="1638"/>
      <c r="AH36" s="1638"/>
      <c r="AI36" s="1638"/>
      <c r="AJ36" s="1638"/>
      <c r="AK36" s="1645" t="s">
        <v>431</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634">
        <v>14</v>
      </c>
    </row>
    <row customHeight="1" ht="14.699999999999998">
      <c r="Q39" s="379"/>
      <c r="R39" s="379"/>
      <c r="S39" s="2276" t="s">
        <v>88</v>
      </c>
      <c r="T39" s="2212" t="s">
        <v>432</v>
      </c>
      <c r="U39" s="340"/>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634">
        <v>14</v>
      </c>
    </row>
    <row customHeight="1" ht="35.699999999999996">
      <c r="Q40" s="379"/>
      <c r="R40" s="379"/>
      <c r="S40" s="2276"/>
      <c r="T40" s="2212"/>
      <c r="U40" s="1034"/>
      <c r="V40" s="2263" t="s">
        <v>437</v>
      </c>
      <c r="W40" s="2286" t="s">
        <v>438</v>
      </c>
      <c r="X40" s="2265" t="s">
        <v>439</v>
      </c>
      <c r="Y40" s="2266"/>
      <c r="Z40" s="2265" t="s">
        <v>453</v>
      </c>
      <c r="AA40" s="2272"/>
      <c r="AB40" s="2266"/>
      <c r="AC40" s="2281"/>
      <c r="AD40" s="2263" t="s">
        <v>437</v>
      </c>
      <c r="AE40" s="2286" t="s">
        <v>438</v>
      </c>
      <c r="AF40" s="2265" t="s">
        <v>439</v>
      </c>
      <c r="AG40" s="2266"/>
      <c r="AH40" s="2265" t="s">
        <v>440</v>
      </c>
      <c r="AI40" s="2272"/>
      <c r="AJ40" s="2266"/>
      <c r="AK40" s="2281"/>
      <c r="AL40" s="2284"/>
      <c r="AM40" s="2130"/>
      <c r="AS40" s="1634">
        <v>34</v>
      </c>
    </row>
    <row customHeight="1" ht="35.699999999999996">
      <c r="A41" s="1269"/>
      <c r="B41" s="1269" t="s">
        <v>141</v>
      </c>
      <c r="C41" s="1269" t="s">
        <v>142</v>
      </c>
      <c r="D41" s="1269" t="s">
        <v>143</v>
      </c>
      <c r="E41" s="1313" t="s">
        <v>441</v>
      </c>
      <c r="F41" s="1313" t="s">
        <v>442</v>
      </c>
      <c r="G41" s="1313" t="s">
        <v>443</v>
      </c>
      <c r="H41" s="1313" t="s">
        <v>444</v>
      </c>
      <c r="I41" s="1313" t="s">
        <v>445</v>
      </c>
      <c r="J41" s="1313" t="s">
        <v>446</v>
      </c>
      <c r="K41" s="1313" t="s">
        <v>447</v>
      </c>
      <c r="L41" s="1313" t="s">
        <v>422</v>
      </c>
      <c r="Q41" s="379"/>
      <c r="R41" s="379"/>
      <c r="S41" s="2276"/>
      <c r="T41" s="2212"/>
      <c r="U41" s="305"/>
      <c r="V41" s="2264"/>
      <c r="W41" s="2287"/>
      <c r="X41" s="1941" t="s">
        <v>448</v>
      </c>
      <c r="Y41" s="1941" t="s">
        <v>449</v>
      </c>
      <c r="Z41" s="1941" t="s">
        <v>450</v>
      </c>
      <c r="AA41" s="2273" t="s">
        <v>451</v>
      </c>
      <c r="AB41" s="2274"/>
      <c r="AC41" s="2282"/>
      <c r="AD41" s="2264"/>
      <c r="AE41" s="2287"/>
      <c r="AF41" s="1941" t="s">
        <v>448</v>
      </c>
      <c r="AG41" s="1941" t="s">
        <v>449</v>
      </c>
      <c r="AH41" s="1941" t="s">
        <v>450</v>
      </c>
      <c r="AI41" s="2273" t="s">
        <v>451</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216</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216</v>
      </c>
      <c r="B44" s="1270" t="s">
        <v>217</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1627"/>
      <c r="AP44" s="1627" t="str">
        <f>IF(T44="","",T44)</f>
        <v>Территория действия тарифа</v>
      </c>
      <c r="AQ44" s="1627"/>
      <c r="AR44" s="1627"/>
      <c r="AS44" s="1634">
        <v>21</v>
      </c>
    </row>
    <row customHeight="1" ht="24">
      <c r="A45" s="1270" t="s">
        <v>216</v>
      </c>
      <c r="B45" s="1270" t="s">
        <v>217</v>
      </c>
      <c r="C45" s="1270" t="s">
        <v>218</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1627"/>
      <c r="AP45" s="1627" t="str">
        <f>IF(T45="","",T45)</f>
        <v>Наименование системы теплоснабжения </v>
      </c>
      <c r="AQ45" s="1627"/>
      <c r="AR45" s="1627"/>
      <c r="AS45" s="1634">
        <v>23</v>
      </c>
    </row>
    <row customHeight="1" ht="22.049999999999997">
      <c r="A46" s="1270" t="s">
        <v>216</v>
      </c>
      <c r="B46" s="1270" t="s">
        <v>217</v>
      </c>
      <c r="C46" s="1270" t="s">
        <v>218</v>
      </c>
      <c r="D46" s="1270" t="s">
        <v>219</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1627"/>
      <c r="AP46" s="1627" t="str">
        <f>IF(T46="","",T46)</f>
        <v>Источник тепловой энергии  </v>
      </c>
      <c r="AQ46" s="1627"/>
      <c r="AR46" s="1627"/>
      <c r="AS46" s="1634">
        <v>21</v>
      </c>
    </row>
    <row customHeight="1" ht="49.5">
      <c r="A47" s="1270" t="s">
        <v>216</v>
      </c>
      <c r="B47" s="1270" t="s">
        <v>217</v>
      </c>
      <c r="C47" s="1270" t="s">
        <v>218</v>
      </c>
      <c r="D47" s="1270" t="s">
        <v>219</v>
      </c>
      <c r="E47" s="2293"/>
      <c r="F47" s="2293"/>
      <c r="G47" s="2293"/>
      <c r="H47" s="2293"/>
      <c r="I47" s="2130" t="str">
        <f>S46&amp;".1"</f>
        <v>....1</v>
      </c>
      <c r="J47" s="1270"/>
      <c r="K47" s="1270"/>
      <c r="L47" s="1313" t="s">
        <v>407</v>
      </c>
      <c r="P47" s="2260">
        <v>1</v>
      </c>
      <c r="Q47" s="1957"/>
      <c r="R47" s="359"/>
      <c r="S47" s="1961" t="str">
        <f>$I47</f>
        <v>....1</v>
      </c>
      <c r="T47" s="288" t="s">
        <v>408</v>
      </c>
      <c r="U47" s="303"/>
      <c r="V47" s="2248"/>
      <c r="W47" s="2249"/>
      <c r="X47" s="2249"/>
      <c r="Y47" s="2249"/>
      <c r="Z47" s="2249"/>
      <c r="AA47" s="2249"/>
      <c r="AB47" s="2249"/>
      <c r="AC47" s="2250"/>
      <c r="AD47" s="2248"/>
      <c r="AE47" s="2249"/>
      <c r="AF47" s="2249"/>
      <c r="AG47" s="2249"/>
      <c r="AH47" s="2249"/>
      <c r="AI47" s="2249"/>
      <c r="AJ47" s="2249"/>
      <c r="AK47" s="2249"/>
      <c r="AL47" s="2250"/>
      <c r="AM47" s="1261" t="s">
        <v>409</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216</v>
      </c>
      <c r="B48" s="1270" t="s">
        <v>217</v>
      </c>
      <c r="C48" s="1270" t="s">
        <v>218</v>
      </c>
      <c r="D48" s="1270" t="s">
        <v>219</v>
      </c>
      <c r="E48" s="2293"/>
      <c r="F48" s="2293"/>
      <c r="G48" s="2293"/>
      <c r="H48" s="2293"/>
      <c r="I48" s="2104"/>
      <c r="J48" s="2130" t="str">
        <f>I47&amp;".1"</f>
        <v>....1.1</v>
      </c>
      <c r="K48" s="1270"/>
      <c r="L48" s="1313" t="s">
        <v>410</v>
      </c>
      <c r="P48" s="2260"/>
      <c r="Q48" s="2260">
        <v>1</v>
      </c>
      <c r="R48" s="360"/>
      <c r="S48" s="1961" t="str">
        <f>$J48</f>
        <v>....1.1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1627"/>
      <c r="AP48" s="1627" t="str">
        <f>IF(T48="","",T48)</f>
        <v>Группа потребителей</v>
      </c>
      <c r="AQ48" s="1627"/>
      <c r="AR48" s="1627"/>
      <c r="AS48" s="1634">
        <v>21</v>
      </c>
    </row>
    <row customHeight="1" ht="22.049999999999997">
      <c r="A49" s="1270" t="s">
        <v>216</v>
      </c>
      <c r="B49" s="1270" t="s">
        <v>217</v>
      </c>
      <c r="C49" s="1270" t="s">
        <v>218</v>
      </c>
      <c r="D49" s="1270" t="s">
        <v>219</v>
      </c>
      <c r="E49" s="2293"/>
      <c r="F49" s="2293"/>
      <c r="G49" s="2293"/>
      <c r="H49" s="2293"/>
      <c r="I49" s="2104"/>
      <c r="J49" s="2104"/>
      <c r="K49" s="2130" t="str">
        <f>J48&amp;".1"</f>
        <v>....1.1.1</v>
      </c>
      <c r="L49" s="1313" t="s">
        <v>413</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414</v>
      </c>
      <c r="AN49" s="1639">
        <f>STRCHECKDATE(V50:AL50)</f>
      </c>
      <c r="AO49" s="1627"/>
      <c r="AP49" s="1627" t="str">
        <f>IF(T49="","",T49)</f>
        <v/>
      </c>
      <c r="AQ49" s="1627"/>
      <c r="AR49" s="1627"/>
      <c r="AS49" s="1634">
        <v>21</v>
      </c>
    </row>
    <row customHeight="1" ht="1.05">
      <c r="A50" s="1270" t="s">
        <v>216</v>
      </c>
      <c r="B50" s="1270" t="s">
        <v>217</v>
      </c>
      <c r="C50" s="1270" t="s">
        <v>218</v>
      </c>
      <c r="D50" s="1270" t="s">
        <v>219</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216</v>
      </c>
      <c r="B51" s="1270" t="s">
        <v>217</v>
      </c>
      <c r="C51" s="1270" t="s">
        <v>218</v>
      </c>
      <c r="D51" s="1270" t="s">
        <v>219</v>
      </c>
      <c r="E51" s="2293"/>
      <c r="F51" s="2293"/>
      <c r="G51" s="2293"/>
      <c r="H51" s="2293"/>
      <c r="I51" s="2104"/>
      <c r="J51" s="2130"/>
      <c r="K51" s="1270"/>
      <c r="L51" s="1313"/>
      <c r="P51" s="2260"/>
      <c r="Q51" s="2260"/>
      <c r="R51" s="359"/>
      <c r="S51" s="1281"/>
      <c r="T51" s="291" t="s">
        <v>415</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216</v>
      </c>
      <c r="B52" s="1270" t="s">
        <v>217</v>
      </c>
      <c r="C52" s="1270" t="s">
        <v>218</v>
      </c>
      <c r="D52" s="1270" t="s">
        <v>219</v>
      </c>
      <c r="E52" s="2293"/>
      <c r="F52" s="2293"/>
      <c r="G52" s="2293"/>
      <c r="H52" s="2293"/>
      <c r="I52" s="2130"/>
      <c r="J52" s="1270"/>
      <c r="K52" s="1270"/>
      <c r="L52" s="1313"/>
      <c r="P52" s="2260"/>
      <c r="Q52" s="1957"/>
      <c r="R52" s="359"/>
      <c r="S52" s="1281"/>
      <c r="T52" s="290" t="s">
        <v>416</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216</v>
      </c>
      <c r="B53" s="1270" t="s">
        <v>217</v>
      </c>
      <c r="C53" s="1270" t="s">
        <v>218</v>
      </c>
      <c r="D53" s="1270" t="s">
        <v>219</v>
      </c>
      <c r="E53" s="2293"/>
      <c r="F53" s="2293"/>
      <c r="G53" s="2293"/>
      <c r="H53" s="2292"/>
      <c r="I53" s="1270"/>
      <c r="J53" s="1270"/>
      <c r="K53" s="1270"/>
      <c r="L53" s="1313"/>
      <c r="M53" s="1613"/>
      <c r="N53" s="1613"/>
      <c r="O53" s="1638"/>
      <c r="P53" s="363"/>
      <c r="Q53" s="378"/>
      <c r="R53" s="358"/>
      <c r="S53" s="1281"/>
      <c r="T53" s="368" t="s">
        <v>417</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216</v>
      </c>
      <c r="B54" s="1270" t="s">
        <v>217</v>
      </c>
      <c r="C54" s="1270" t="s">
        <v>218</v>
      </c>
      <c r="D54" s="1977"/>
      <c r="E54" s="2293"/>
      <c r="F54" s="2293"/>
      <c r="G54" s="2292"/>
      <c r="H54" s="1977"/>
      <c r="I54" s="1977"/>
      <c r="J54" s="1977"/>
      <c r="K54" s="1977"/>
      <c r="L54" s="1383"/>
      <c r="M54" s="1613"/>
      <c r="N54" s="1613"/>
      <c r="O54" s="163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216</v>
      </c>
      <c r="B55" s="1270" t="s">
        <v>217</v>
      </c>
      <c r="C55" s="1977"/>
      <c r="D55" s="1977"/>
      <c r="E55" s="2293"/>
      <c r="F55" s="2292"/>
      <c r="G55" s="1977"/>
      <c r="H55" s="1977"/>
      <c r="I55" s="1977"/>
      <c r="J55" s="1977"/>
      <c r="K55" s="1977"/>
      <c r="L55" s="1383"/>
      <c r="M55" s="1978"/>
      <c r="N55" s="1978"/>
      <c r="O55" s="1638"/>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216</v>
      </c>
      <c r="B56" s="1270"/>
      <c r="C56" s="1270"/>
      <c r="D56" s="1270"/>
      <c r="E56" s="2292"/>
      <c r="F56" s="1270"/>
      <c r="G56" s="1270"/>
      <c r="H56" s="1270"/>
      <c r="I56" s="1270"/>
      <c r="J56" s="1270"/>
      <c r="K56" s="1270"/>
      <c r="L56" s="1313"/>
      <c r="M56" s="1978"/>
      <c r="N56" s="1978"/>
      <c r="O56" s="1638"/>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14182D-D036-C19B-EEEA-0.64825E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407</v>
      </c>
      <c r="M6" s="540"/>
      <c r="P6" s="2260">
        <v>1</v>
      </c>
      <c r="Q6" s="1334"/>
      <c r="R6" s="359"/>
      <c r="S6" s="1339">
        <f>$I6</f>
      </c>
      <c r="T6" s="288" t="s">
        <v>408</v>
      </c>
      <c r="U6" s="303"/>
      <c r="V6" s="2248"/>
      <c r="W6" s="2249"/>
      <c r="X6" s="2249"/>
      <c r="Y6" s="2249"/>
      <c r="Z6" s="2249"/>
      <c r="AA6" s="2249"/>
      <c r="AB6" s="2249"/>
      <c r="AC6" s="2250"/>
      <c r="AD6" s="2248"/>
      <c r="AE6" s="2249"/>
      <c r="AF6" s="2249"/>
      <c r="AG6" s="2249"/>
      <c r="AH6" s="2249"/>
      <c r="AI6" s="2249"/>
      <c r="AJ6" s="2249"/>
      <c r="AK6" s="2249"/>
      <c r="AL6" s="2250"/>
      <c r="AM6" s="1261" t="s">
        <v>409</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410</v>
      </c>
      <c r="M7" s="540"/>
      <c r="N7" s="1369"/>
      <c r="P7" s="2260"/>
      <c r="Q7" s="2260">
        <v>1</v>
      </c>
      <c r="R7" s="360"/>
      <c r="S7" s="1339">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413</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414</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415</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416</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417</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Филиал ПАО "ОГК-2"-Ставропольская ГРЭС</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158">
        <v>14</v>
      </c>
    </row>
    <row customHeight="1" ht="14.699999999999998">
      <c r="Q39" s="379"/>
      <c r="R39" s="379"/>
      <c r="S39" s="2276" t="s">
        <v>88</v>
      </c>
      <c r="T39" s="2212" t="s">
        <v>432</v>
      </c>
      <c r="U39" s="304"/>
      <c r="V39" s="2277" t="s">
        <v>433</v>
      </c>
      <c r="W39" s="2278"/>
      <c r="X39" s="2294"/>
      <c r="Y39" s="2294"/>
      <c r="Z39" s="2278"/>
      <c r="AA39" s="2278"/>
      <c r="AB39" s="2279"/>
      <c r="AC39" s="2280" t="s">
        <v>434</v>
      </c>
      <c r="AD39" s="2277" t="s">
        <v>433</v>
      </c>
      <c r="AE39" s="2278"/>
      <c r="AF39" s="2294"/>
      <c r="AG39" s="2294"/>
      <c r="AH39" s="2278"/>
      <c r="AI39" s="2278"/>
      <c r="AJ39" s="2279"/>
      <c r="AK39" s="2280" t="s">
        <v>435</v>
      </c>
      <c r="AL39" s="2283" t="s">
        <v>436</v>
      </c>
      <c r="AM39" s="2130"/>
      <c r="AS39" s="1158">
        <v>14</v>
      </c>
    </row>
    <row customHeight="1" ht="24">
      <c r="Q40" s="379"/>
      <c r="R40" s="379"/>
      <c r="S40" s="2276"/>
      <c r="T40" s="2212"/>
      <c r="U40" s="1034"/>
      <c r="V40" s="2295" t="s">
        <v>437</v>
      </c>
      <c r="W40" s="2297" t="s">
        <v>438</v>
      </c>
      <c r="X40" s="1379" t="s">
        <v>439</v>
      </c>
      <c r="Y40" s="1379"/>
      <c r="Z40" s="2272" t="s">
        <v>440</v>
      </c>
      <c r="AA40" s="2272"/>
      <c r="AB40" s="2266"/>
      <c r="AC40" s="2281"/>
      <c r="AD40" s="2295" t="s">
        <v>437</v>
      </c>
      <c r="AE40" s="2297" t="s">
        <v>438</v>
      </c>
      <c r="AF40" s="1379" t="s">
        <v>439</v>
      </c>
      <c r="AG40" s="1379"/>
      <c r="AH40" s="2272" t="s">
        <v>440</v>
      </c>
      <c r="AI40" s="2272"/>
      <c r="AJ40" s="2266"/>
      <c r="AK40" s="2281"/>
      <c r="AL40" s="2284"/>
      <c r="AM40" s="2130"/>
      <c r="AS40" s="1158">
        <v>23</v>
      </c>
    </row>
    <row s="1269" customFormat="1" customHeight="1" ht="24">
      <c r="A41" s="1373"/>
      <c r="B41" s="1373" t="s">
        <v>141</v>
      </c>
      <c r="C41" s="1373" t="s">
        <v>142</v>
      </c>
      <c r="D41" s="1373" t="s">
        <v>143</v>
      </c>
      <c r="E41" s="1367" t="s">
        <v>441</v>
      </c>
      <c r="F41" s="1367" t="s">
        <v>442</v>
      </c>
      <c r="G41" s="1367" t="s">
        <v>443</v>
      </c>
      <c r="H41" s="1367" t="s">
        <v>444</v>
      </c>
      <c r="I41" s="1367" t="s">
        <v>445</v>
      </c>
      <c r="J41" s="1367" t="s">
        <v>446</v>
      </c>
      <c r="K41" s="1367" t="s">
        <v>447</v>
      </c>
      <c r="L41" s="1367" t="s">
        <v>422</v>
      </c>
      <c r="M41" s="1365"/>
      <c r="N41" s="1365"/>
      <c r="O41" s="1365"/>
      <c r="P41" s="1331"/>
      <c r="Q41" s="379"/>
      <c r="R41" s="379"/>
      <c r="S41" s="2276"/>
      <c r="T41" s="2212"/>
      <c r="U41" s="305"/>
      <c r="V41" s="2296"/>
      <c r="W41" s="2298"/>
      <c r="X41" s="1376" t="s">
        <v>448</v>
      </c>
      <c r="Y41" s="1376" t="s">
        <v>449</v>
      </c>
      <c r="Z41" s="1337" t="s">
        <v>450</v>
      </c>
      <c r="AA41" s="2273" t="s">
        <v>451</v>
      </c>
      <c r="AB41" s="2274"/>
      <c r="AC41" s="2282"/>
      <c r="AD41" s="2296"/>
      <c r="AE41" s="2298"/>
      <c r="AF41" s="1376" t="s">
        <v>448</v>
      </c>
      <c r="AG41" s="1376" t="s">
        <v>449</v>
      </c>
      <c r="AH41" s="1337" t="s">
        <v>450</v>
      </c>
      <c r="AI41" s="2273" t="s">
        <v>451</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198</v>
      </c>
      <c r="B44" s="1366" t="s">
        <v>199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503"/>
      <c r="AP44" s="503" t="str">
        <f>IF(T44="","",T44)</f>
        <v>Территория действия тарифа</v>
      </c>
      <c r="AQ44" s="503"/>
      <c r="AR44" s="503"/>
      <c r="AS44" s="1158">
        <v>21</v>
      </c>
    </row>
    <row customHeight="1" ht="24">
      <c r="A45" s="1366" t="s">
        <v>198</v>
      </c>
      <c r="B45" s="1366" t="s">
        <v>199</v>
      </c>
      <c r="C45" s="1366" t="s">
        <v>200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503"/>
      <c r="AP45" s="503" t="str">
        <f>IF(T45="","",T45)</f>
        <v>Наименование системы теплоснабжения </v>
      </c>
      <c r="AQ45" s="503"/>
      <c r="AR45" s="503"/>
      <c r="AS45" s="1158">
        <v>23</v>
      </c>
    </row>
    <row customHeight="1" ht="22.049999999999997">
      <c r="A46" s="1366" t="s">
        <v>198</v>
      </c>
      <c r="B46" s="1366" t="s">
        <v>199</v>
      </c>
      <c r="C46" s="1366" t="s">
        <v>200</v>
      </c>
      <c r="D46" s="1366" t="s">
        <v>201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503"/>
      <c r="AP46" s="503" t="str">
        <f>IF(T46="","",T46)</f>
        <v>Источник тепловой энергии  </v>
      </c>
      <c r="AQ46" s="503"/>
      <c r="AR46" s="503"/>
      <c r="AS46" s="1158">
        <v>21</v>
      </c>
    </row>
    <row customHeight="1" ht="49.5">
      <c r="A47" s="1366" t="s">
        <v>198</v>
      </c>
      <c r="B47" s="1366" t="s">
        <v>199</v>
      </c>
      <c r="C47" s="1366" t="s">
        <v>200</v>
      </c>
      <c r="D47" s="1366" t="s">
        <v>201</v>
      </c>
      <c r="E47" s="2262"/>
      <c r="F47" s="2262"/>
      <c r="G47" s="2262"/>
      <c r="H47" s="2262"/>
      <c r="I47" s="2259" t="str">
        <f>S46&amp;".1"</f>
        <v>....1</v>
      </c>
      <c r="J47" s="1366"/>
      <c r="K47" s="1366"/>
      <c r="L47" s="1367" t="s">
        <v>407</v>
      </c>
      <c r="P47" s="2260">
        <v>1</v>
      </c>
      <c r="Q47" s="1334"/>
      <c r="R47" s="359"/>
      <c r="S47" s="1339" t="str">
        <f>$I47</f>
        <v>....1</v>
      </c>
      <c r="T47" s="288" t="s">
        <v>408</v>
      </c>
      <c r="U47" s="303"/>
      <c r="V47" s="2248"/>
      <c r="W47" s="2249"/>
      <c r="X47" s="2249"/>
      <c r="Y47" s="2249"/>
      <c r="Z47" s="2249"/>
      <c r="AA47" s="2249"/>
      <c r="AB47" s="2249"/>
      <c r="AC47" s="2250"/>
      <c r="AD47" s="2248"/>
      <c r="AE47" s="2249"/>
      <c r="AF47" s="2249"/>
      <c r="AG47" s="2249"/>
      <c r="AH47" s="2249"/>
      <c r="AI47" s="2249"/>
      <c r="AJ47" s="2249"/>
      <c r="AK47" s="2249"/>
      <c r="AL47" s="2250"/>
      <c r="AM47" s="1261" t="s">
        <v>409</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198</v>
      </c>
      <c r="B48" s="1366" t="s">
        <v>199</v>
      </c>
      <c r="C48" s="1366" t="s">
        <v>200</v>
      </c>
      <c r="D48" s="1366" t="s">
        <v>201</v>
      </c>
      <c r="E48" s="2262"/>
      <c r="F48" s="2262"/>
      <c r="G48" s="2262"/>
      <c r="H48" s="2262"/>
      <c r="I48" s="2289"/>
      <c r="J48" s="2259" t="str">
        <f>I47&amp;".1"</f>
        <v>....1.1</v>
      </c>
      <c r="K48" s="1366"/>
      <c r="L48" s="1367" t="s">
        <v>410</v>
      </c>
      <c r="P48" s="2260"/>
      <c r="Q48" s="2260">
        <v>1</v>
      </c>
      <c r="R48" s="360"/>
      <c r="S48" s="1339" t="str">
        <f>$J48</f>
        <v>....1.1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503"/>
      <c r="AP48" s="503" t="str">
        <f>IF(T48="","",T48)</f>
        <v>Группа потребителей</v>
      </c>
      <c r="AQ48" s="503"/>
      <c r="AR48" s="503"/>
      <c r="AS48" s="1158">
        <v>21</v>
      </c>
    </row>
    <row customHeight="1" ht="22.049999999999997">
      <c r="A49" s="1366" t="s">
        <v>198</v>
      </c>
      <c r="B49" s="1366" t="s">
        <v>199</v>
      </c>
      <c r="C49" s="1366" t="s">
        <v>200</v>
      </c>
      <c r="D49" s="1366" t="s">
        <v>201</v>
      </c>
      <c r="E49" s="2262"/>
      <c r="F49" s="2262"/>
      <c r="G49" s="2262"/>
      <c r="H49" s="2262"/>
      <c r="I49" s="2289"/>
      <c r="J49" s="2289"/>
      <c r="K49" s="2259" t="str">
        <f>J48&amp;".1"</f>
        <v>....1.1.1</v>
      </c>
      <c r="L49" s="1367" t="s">
        <v>413</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414</v>
      </c>
      <c r="AN49" s="514">
        <f>STRCHECKDATE(V50:AL50)</f>
      </c>
      <c r="AO49" s="503"/>
      <c r="AP49" s="503" t="str">
        <f>IF(T49="","",T49)</f>
        <v/>
      </c>
      <c r="AQ49" s="503"/>
      <c r="AR49" s="503"/>
      <c r="AS49" s="1158">
        <v>21</v>
      </c>
    </row>
    <row customHeight="1" ht="1.05">
      <c r="A50" s="1366" t="s">
        <v>198</v>
      </c>
      <c r="B50" s="1366" t="s">
        <v>199</v>
      </c>
      <c r="C50" s="1366" t="s">
        <v>200</v>
      </c>
      <c r="D50" s="1366" t="s">
        <v>201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198</v>
      </c>
      <c r="B51" s="1366" t="s">
        <v>199</v>
      </c>
      <c r="C51" s="1366" t="s">
        <v>200</v>
      </c>
      <c r="D51" s="1366" t="s">
        <v>201</v>
      </c>
      <c r="E51" s="2262"/>
      <c r="F51" s="2262"/>
      <c r="G51" s="2262"/>
      <c r="H51" s="2262"/>
      <c r="I51" s="2289"/>
      <c r="J51" s="2259"/>
      <c r="K51" s="1366"/>
      <c r="L51" s="1367"/>
      <c r="P51" s="2260"/>
      <c r="Q51" s="2260"/>
      <c r="R51" s="359"/>
      <c r="S51" s="1281"/>
      <c r="T51" s="291" t="s">
        <v>415</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198</v>
      </c>
      <c r="B52" s="1366" t="s">
        <v>199</v>
      </c>
      <c r="C52" s="1366" t="s">
        <v>200</v>
      </c>
      <c r="D52" s="1366" t="s">
        <v>201</v>
      </c>
      <c r="E52" s="2262"/>
      <c r="F52" s="2262"/>
      <c r="G52" s="2262"/>
      <c r="H52" s="2262"/>
      <c r="I52" s="2259"/>
      <c r="J52" s="1366"/>
      <c r="K52" s="1366"/>
      <c r="L52" s="1367"/>
      <c r="P52" s="2260"/>
      <c r="Q52" s="1334"/>
      <c r="R52" s="359"/>
      <c r="S52" s="1281"/>
      <c r="T52" s="290" t="s">
        <v>416</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198</v>
      </c>
      <c r="B53" s="1366" t="s">
        <v>199</v>
      </c>
      <c r="C53" s="1366" t="s">
        <v>200</v>
      </c>
      <c r="D53" s="1366" t="s">
        <v>201</v>
      </c>
      <c r="E53" s="2262"/>
      <c r="F53" s="2262"/>
      <c r="G53" s="2262"/>
      <c r="H53" s="2261"/>
      <c r="I53" s="1366"/>
      <c r="J53" s="1366"/>
      <c r="K53" s="1366"/>
      <c r="L53" s="1367"/>
      <c r="M53" s="1368"/>
      <c r="N53" s="1368"/>
      <c r="O53" s="540"/>
      <c r="P53" s="363"/>
      <c r="Q53" s="378"/>
      <c r="R53" s="358"/>
      <c r="S53" s="1281"/>
      <c r="T53" s="368" t="s">
        <v>417</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198</v>
      </c>
      <c r="B54" s="1346" t="s">
        <v>199</v>
      </c>
      <c r="C54" s="1346" t="s">
        <v>200</v>
      </c>
      <c r="D54" s="1317"/>
      <c r="E54" s="2262"/>
      <c r="F54" s="2262"/>
      <c r="G54" s="2261"/>
      <c r="H54" s="1317"/>
      <c r="I54" s="1317"/>
      <c r="J54" s="1317"/>
      <c r="K54" s="1317"/>
      <c r="L54" s="1342"/>
      <c r="M54" s="1318"/>
      <c r="N54" s="131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198</v>
      </c>
      <c r="B55" s="1346" t="s">
        <v>199</v>
      </c>
      <c r="C55" s="1317"/>
      <c r="D55" s="1317"/>
      <c r="E55" s="2262"/>
      <c r="F55" s="2261"/>
      <c r="G55" s="1317"/>
      <c r="H55" s="1317"/>
      <c r="I55" s="1317"/>
      <c r="J55" s="1317"/>
      <c r="K55" s="1317"/>
      <c r="L55" s="1342"/>
      <c r="M55" s="1324"/>
      <c r="N55" s="132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198</v>
      </c>
      <c r="B56" s="1346"/>
      <c r="C56" s="1346"/>
      <c r="D56" s="1346"/>
      <c r="E56" s="2261"/>
      <c r="F56" s="1346"/>
      <c r="G56" s="1346"/>
      <c r="H56" s="1346"/>
      <c r="I56" s="1346"/>
      <c r="J56" s="1346"/>
      <c r="K56" s="1346"/>
      <c r="L56" s="1349"/>
      <c r="M56" s="1324"/>
      <c r="N56" s="1324"/>
      <c r="O56" s="521"/>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DC4B6A-2B06-C0E7-5E69-0.DC118D4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407</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410</v>
      </c>
      <c r="M7" s="540"/>
      <c r="N7" s="1369"/>
      <c r="P7" s="2260"/>
      <c r="Q7" s="2260">
        <v>1</v>
      </c>
      <c r="R7" s="360"/>
      <c r="S7" s="1339">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413</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414</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415</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416</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Филиал ПАО "ОГК-2"-Ставропольская ГРЭС</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158">
        <v>14</v>
      </c>
    </row>
    <row customHeight="1" ht="14.699999999999998">
      <c r="Q39" s="379"/>
      <c r="R39" s="379"/>
      <c r="S39" s="2276" t="s">
        <v>88</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c r="X40" s="2265" t="s">
        <v>439</v>
      </c>
      <c r="Y40" s="2266"/>
      <c r="Z40" s="2265" t="s">
        <v>440</v>
      </c>
      <c r="AA40" s="2272"/>
      <c r="AB40" s="2266"/>
      <c r="AC40" s="2281"/>
      <c r="AD40" s="2263" t="s">
        <v>454</v>
      </c>
      <c r="AE40" s="2286"/>
      <c r="AF40" s="2265" t="s">
        <v>439</v>
      </c>
      <c r="AG40" s="2266"/>
      <c r="AH40" s="2265" t="s">
        <v>440</v>
      </c>
      <c r="AI40" s="2272"/>
      <c r="AJ40" s="2266"/>
      <c r="AK40" s="2281"/>
      <c r="AL40" s="2284"/>
      <c r="AM40" s="2130"/>
      <c r="AS40" s="1158">
        <v>34</v>
      </c>
    </row>
    <row customHeight="1" ht="35.699999999999996">
      <c r="A41" s="1373"/>
      <c r="B41" s="1373" t="s">
        <v>141</v>
      </c>
      <c r="C41" s="1373" t="s">
        <v>142</v>
      </c>
      <c r="D41" s="1373" t="s">
        <v>143</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174</v>
      </c>
      <c r="B44" s="1366" t="s">
        <v>175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503"/>
      <c r="AP44" s="503" t="str">
        <f>IF(T44="","",T44)</f>
        <v>Территория действия тарифа</v>
      </c>
      <c r="AQ44" s="503"/>
      <c r="AR44" s="503"/>
      <c r="AS44" s="1158">
        <v>21</v>
      </c>
    </row>
    <row customHeight="1" ht="24">
      <c r="A45" s="1366" t="s">
        <v>174</v>
      </c>
      <c r="B45" s="1366" t="s">
        <v>175</v>
      </c>
      <c r="C45" s="1366" t="s">
        <v>176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503"/>
      <c r="AP45" s="503" t="str">
        <f>IF(T45="","",T45)</f>
        <v>Наименование системы теплоснабжения </v>
      </c>
      <c r="AQ45" s="503"/>
      <c r="AR45" s="503"/>
      <c r="AS45" s="1158">
        <v>23</v>
      </c>
    </row>
    <row customHeight="1" ht="22.049999999999997">
      <c r="A46" s="1366" t="s">
        <v>174</v>
      </c>
      <c r="B46" s="1366" t="s">
        <v>175</v>
      </c>
      <c r="C46" s="1366" t="s">
        <v>176</v>
      </c>
      <c r="D46" s="1366" t="s">
        <v>177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503"/>
      <c r="AP46" s="503" t="str">
        <f>IF(T46="","",T46)</f>
        <v>Источник тепловой энергии  </v>
      </c>
      <c r="AQ46" s="503"/>
      <c r="AR46" s="503"/>
      <c r="AS46" s="1158">
        <v>21</v>
      </c>
    </row>
    <row s="1645" customFormat="1" customHeight="1" ht="0">
      <c r="A47" s="1346" t="s">
        <v>174</v>
      </c>
      <c r="B47" s="1346" t="s">
        <v>175</v>
      </c>
      <c r="C47" s="1346" t="s">
        <v>176</v>
      </c>
      <c r="D47" s="1346" t="s">
        <v>177</v>
      </c>
      <c r="E47" s="2262"/>
      <c r="F47" s="2262"/>
      <c r="G47" s="2262"/>
      <c r="H47" s="2262"/>
      <c r="I47" s="2259" t="str">
        <f>S46&amp;".1"</f>
        <v>....1</v>
      </c>
      <c r="J47" s="1346"/>
      <c r="K47" s="1346"/>
      <c r="L47" s="1349" t="s">
        <v>407</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174</v>
      </c>
      <c r="B48" s="1366" t="s">
        <v>175</v>
      </c>
      <c r="C48" s="1366" t="s">
        <v>176</v>
      </c>
      <c r="D48" s="1366" t="s">
        <v>177</v>
      </c>
      <c r="E48" s="2262"/>
      <c r="F48" s="2262"/>
      <c r="G48" s="2262"/>
      <c r="H48" s="2262"/>
      <c r="I48" s="2289"/>
      <c r="J48" s="2259" t="str">
        <f>S46&amp;".1"</f>
        <v>....1</v>
      </c>
      <c r="K48" s="1366"/>
      <c r="L48" s="1367" t="s">
        <v>410</v>
      </c>
      <c r="P48" s="2260"/>
      <c r="Q48" s="2260">
        <v>1</v>
      </c>
      <c r="R48" s="360"/>
      <c r="S48" s="1339" t="str">
        <f>$J48</f>
        <v>....1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503"/>
      <c r="AP48" s="503" t="str">
        <f>IF(T48="","",T48)</f>
        <v>Группа потребителей</v>
      </c>
      <c r="AQ48" s="503"/>
      <c r="AR48" s="503"/>
      <c r="AS48" s="1158">
        <v>21</v>
      </c>
    </row>
    <row customHeight="1" ht="22.049999999999997">
      <c r="A49" s="1366" t="s">
        <v>174</v>
      </c>
      <c r="B49" s="1366" t="s">
        <v>175</v>
      </c>
      <c r="C49" s="1366" t="s">
        <v>176</v>
      </c>
      <c r="D49" s="1366" t="s">
        <v>177</v>
      </c>
      <c r="E49" s="2262"/>
      <c r="F49" s="2262"/>
      <c r="G49" s="2262"/>
      <c r="H49" s="2262"/>
      <c r="I49" s="2289"/>
      <c r="J49" s="2289"/>
      <c r="K49" s="2259" t="str">
        <f>J48&amp;".1"</f>
        <v>....1.1</v>
      </c>
      <c r="L49" s="1367" t="s">
        <v>413</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455</v>
      </c>
      <c r="AN49" s="514">
        <f>STRCHECKDATE(V50:AL50)</f>
      </c>
      <c r="AO49" s="503"/>
      <c r="AP49" s="503" t="str">
        <f>IF(T49="","",T49)</f>
        <v/>
      </c>
      <c r="AQ49" s="503"/>
      <c r="AR49" s="503"/>
      <c r="AS49" s="1158">
        <v>21</v>
      </c>
    </row>
    <row customHeight="1" ht="1.05">
      <c r="A50" s="1366" t="s">
        <v>174</v>
      </c>
      <c r="B50" s="1366" t="s">
        <v>175</v>
      </c>
      <c r="C50" s="1366" t="s">
        <v>176</v>
      </c>
      <c r="D50" s="1366" t="s">
        <v>177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174</v>
      </c>
      <c r="B51" s="1366" t="s">
        <v>175</v>
      </c>
      <c r="C51" s="1366" t="s">
        <v>176</v>
      </c>
      <c r="D51" s="1366" t="s">
        <v>177</v>
      </c>
      <c r="E51" s="2262"/>
      <c r="F51" s="2262"/>
      <c r="G51" s="2262"/>
      <c r="H51" s="2262"/>
      <c r="I51" s="2289"/>
      <c r="J51" s="2259"/>
      <c r="K51" s="1366"/>
      <c r="L51" s="1367"/>
      <c r="P51" s="2260"/>
      <c r="Q51" s="2260"/>
      <c r="R51" s="359"/>
      <c r="S51" s="1281"/>
      <c r="T51" s="290" t="s">
        <v>415</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174</v>
      </c>
      <c r="B52" s="1366" t="s">
        <v>175</v>
      </c>
      <c r="C52" s="1366" t="s">
        <v>176</v>
      </c>
      <c r="D52" s="1366" t="s">
        <v>177</v>
      </c>
      <c r="E52" s="2262"/>
      <c r="F52" s="2262"/>
      <c r="G52" s="2262"/>
      <c r="H52" s="2262"/>
      <c r="I52" s="2259"/>
      <c r="J52" s="1366"/>
      <c r="K52" s="1366"/>
      <c r="L52" s="1367"/>
      <c r="P52" s="2260"/>
      <c r="Q52" s="1334"/>
      <c r="R52" s="359"/>
      <c r="S52" s="1281"/>
      <c r="T52" s="368" t="s">
        <v>416</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174</v>
      </c>
      <c r="B53" s="1366" t="s">
        <v>175</v>
      </c>
      <c r="C53" s="1366" t="s">
        <v>176</v>
      </c>
      <c r="D53" s="1366" t="s">
        <v>177</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174</v>
      </c>
      <c r="B54" s="1346" t="s">
        <v>175</v>
      </c>
      <c r="C54" s="1346" t="s">
        <v>176</v>
      </c>
      <c r="D54" s="1317"/>
      <c r="E54" s="2262"/>
      <c r="F54" s="2262"/>
      <c r="G54" s="2261"/>
      <c r="H54" s="1317"/>
      <c r="I54" s="1317"/>
      <c r="J54" s="1317"/>
      <c r="K54" s="1317"/>
      <c r="L54" s="1342"/>
      <c r="M54" s="1318"/>
      <c r="N54" s="131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174</v>
      </c>
      <c r="B55" s="1346" t="s">
        <v>175</v>
      </c>
      <c r="C55" s="1317"/>
      <c r="D55" s="1317"/>
      <c r="E55" s="2262"/>
      <c r="F55" s="2261"/>
      <c r="G55" s="1317"/>
      <c r="H55" s="1317"/>
      <c r="I55" s="1317"/>
      <c r="J55" s="1317"/>
      <c r="K55" s="1317"/>
      <c r="L55" s="1342"/>
      <c r="M55" s="1324"/>
      <c r="N55" s="132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174</v>
      </c>
      <c r="B56" s="1346"/>
      <c r="C56" s="1346"/>
      <c r="D56" s="1346"/>
      <c r="E56" s="2261"/>
      <c r="F56" s="1346"/>
      <c r="G56" s="1346"/>
      <c r="H56" s="1346"/>
      <c r="I56" s="1346"/>
      <c r="J56" s="1346"/>
      <c r="K56" s="1346"/>
      <c r="L56" s="1349"/>
      <c r="M56" s="1324"/>
      <c r="N56" s="1324"/>
      <c r="O56" s="521"/>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DB1D7B-38C2-EDAC-C6A8-0.7AEFE8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403</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404</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405</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406</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407</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410</v>
      </c>
      <c r="M7" s="540"/>
      <c r="N7" s="1369"/>
      <c r="P7" s="2260"/>
      <c r="Q7" s="2260">
        <v>1</v>
      </c>
      <c r="R7" s="1645"/>
      <c r="S7" s="2010">
        <f>$J7</f>
      </c>
      <c r="T7" s="289" t="s">
        <v>411</v>
      </c>
      <c r="U7" s="303"/>
      <c r="V7" s="2308"/>
      <c r="W7" s="2308"/>
      <c r="X7" s="2308"/>
      <c r="Y7" s="2308"/>
      <c r="Z7" s="2308"/>
      <c r="AA7" s="2308"/>
      <c r="AB7" s="2308"/>
      <c r="AC7" s="2308"/>
      <c r="AD7" s="2308"/>
      <c r="AE7" s="2308"/>
      <c r="AF7" s="2308"/>
      <c r="AG7" s="2308"/>
      <c r="AH7" s="2308"/>
      <c r="AI7" s="2308"/>
      <c r="AJ7" s="2308"/>
      <c r="AK7" s="2308"/>
      <c r="AL7" s="2308"/>
      <c r="AM7" s="2013" t="s">
        <v>412</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413</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414</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415</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416</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Филиал ПАО "ОГК-2"-Ставропольская ГРЭС</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158">
        <v>14</v>
      </c>
    </row>
    <row customHeight="1" ht="14.699999999999998">
      <c r="Q39" s="379"/>
      <c r="R39" s="379"/>
      <c r="S39" s="2276" t="s">
        <v>88</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c r="X40" s="2265" t="s">
        <v>439</v>
      </c>
      <c r="Y40" s="2266"/>
      <c r="Z40" s="2265" t="s">
        <v>440</v>
      </c>
      <c r="AA40" s="2272"/>
      <c r="AB40" s="2266"/>
      <c r="AC40" s="2281"/>
      <c r="AD40" s="2263" t="s">
        <v>454</v>
      </c>
      <c r="AE40" s="2286"/>
      <c r="AF40" s="2265" t="s">
        <v>439</v>
      </c>
      <c r="AG40" s="2266"/>
      <c r="AH40" s="2265" t="s">
        <v>440</v>
      </c>
      <c r="AI40" s="2272"/>
      <c r="AJ40" s="2266"/>
      <c r="AK40" s="2281"/>
      <c r="AL40" s="2284"/>
      <c r="AM40" s="2130"/>
      <c r="AS40" s="1158">
        <v>34</v>
      </c>
    </row>
    <row customHeight="1" ht="35.699999999999996">
      <c r="A41" s="1373"/>
      <c r="B41" s="1373" t="s">
        <v>141</v>
      </c>
      <c r="C41" s="1373" t="s">
        <v>142</v>
      </c>
      <c r="D41" s="1373" t="s">
        <v>143</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186</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186</v>
      </c>
      <c r="B44" s="1366" t="s">
        <v>187</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503"/>
      <c r="AP44" s="503" t="str">
        <f>IF(T44="","",T44)</f>
        <v>Территория действия тарифа</v>
      </c>
      <c r="AQ44" s="503"/>
      <c r="AR44" s="503"/>
      <c r="AS44" s="1158">
        <v>21</v>
      </c>
    </row>
    <row customHeight="1" ht="24">
      <c r="A45" s="1366" t="s">
        <v>186</v>
      </c>
      <c r="B45" s="1366" t="s">
        <v>187</v>
      </c>
      <c r="C45" s="1366" t="s">
        <v>188</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503"/>
      <c r="AP45" s="503" t="str">
        <f>IF(T45="","",T45)</f>
        <v>Наименование системы теплоснабжения </v>
      </c>
      <c r="AQ45" s="503"/>
      <c r="AR45" s="503"/>
      <c r="AS45" s="1158">
        <v>23</v>
      </c>
    </row>
    <row customHeight="1" ht="22.049999999999997">
      <c r="A46" s="1366" t="s">
        <v>186</v>
      </c>
      <c r="B46" s="1366" t="s">
        <v>187</v>
      </c>
      <c r="C46" s="1366" t="s">
        <v>188</v>
      </c>
      <c r="D46" s="1366" t="s">
        <v>189</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503"/>
      <c r="AP46" s="503" t="str">
        <f>IF(T46="","",T46)</f>
        <v>Источник тепловой энергии  </v>
      </c>
      <c r="AQ46" s="503"/>
      <c r="AR46" s="503"/>
      <c r="AS46" s="1158">
        <v>21</v>
      </c>
    </row>
    <row s="1645" customFormat="1" customHeight="1" ht="0">
      <c r="A47" s="1346" t="s">
        <v>186</v>
      </c>
      <c r="B47" s="1346" t="s">
        <v>187</v>
      </c>
      <c r="C47" s="1346" t="s">
        <v>188</v>
      </c>
      <c r="D47" s="1346" t="s">
        <v>189</v>
      </c>
      <c r="E47" s="2262"/>
      <c r="F47" s="2262"/>
      <c r="G47" s="2262"/>
      <c r="H47" s="2262"/>
      <c r="I47" s="2259" t="str">
        <f>S46&amp;".1"</f>
        <v>....1</v>
      </c>
      <c r="J47" s="1346"/>
      <c r="K47" s="1346"/>
      <c r="L47" s="1349" t="s">
        <v>407</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186</v>
      </c>
      <c r="B48" s="1366" t="s">
        <v>187</v>
      </c>
      <c r="C48" s="1366" t="s">
        <v>188</v>
      </c>
      <c r="D48" s="1366" t="s">
        <v>189</v>
      </c>
      <c r="E48" s="2262"/>
      <c r="F48" s="2262"/>
      <c r="G48" s="2262"/>
      <c r="H48" s="2262"/>
      <c r="I48" s="2289"/>
      <c r="J48" s="2259" t="str">
        <f>S46&amp;".1"</f>
        <v>....1</v>
      </c>
      <c r="K48" s="1366"/>
      <c r="L48" s="1367" t="s">
        <v>410</v>
      </c>
      <c r="P48" s="2260"/>
      <c r="Q48" s="2260">
        <v>1</v>
      </c>
      <c r="R48" s="360"/>
      <c r="S48" s="1339" t="str">
        <f>$J48</f>
        <v>....1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503"/>
      <c r="AP48" s="503" t="str">
        <f>IF(T48="","",T48)</f>
        <v>Группа потребителей</v>
      </c>
      <c r="AQ48" s="503"/>
      <c r="AR48" s="503"/>
      <c r="AS48" s="1158">
        <v>21</v>
      </c>
    </row>
    <row customHeight="1" ht="22.049999999999997">
      <c r="A49" s="1366" t="s">
        <v>186</v>
      </c>
      <c r="B49" s="1366" t="s">
        <v>187</v>
      </c>
      <c r="C49" s="1366" t="s">
        <v>188</v>
      </c>
      <c r="D49" s="1366" t="s">
        <v>189</v>
      </c>
      <c r="E49" s="2262"/>
      <c r="F49" s="2262"/>
      <c r="G49" s="2262"/>
      <c r="H49" s="2262"/>
      <c r="I49" s="2289"/>
      <c r="J49" s="2289"/>
      <c r="K49" s="2259" t="str">
        <f>J48&amp;".1"</f>
        <v>....1.1</v>
      </c>
      <c r="L49" s="1367" t="s">
        <v>413</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455</v>
      </c>
      <c r="AN49" s="514">
        <f>STRCHECKDATE(V50:AL50)</f>
      </c>
      <c r="AO49" s="503"/>
      <c r="AP49" s="503" t="str">
        <f>IF(T49="","",T49)</f>
        <v/>
      </c>
      <c r="AQ49" s="503"/>
      <c r="AR49" s="503"/>
      <c r="AS49" s="1158">
        <v>21</v>
      </c>
    </row>
    <row customHeight="1" ht="1.05">
      <c r="A50" s="1366" t="s">
        <v>186</v>
      </c>
      <c r="B50" s="1366" t="s">
        <v>187</v>
      </c>
      <c r="C50" s="1366" t="s">
        <v>188</v>
      </c>
      <c r="D50" s="1366" t="s">
        <v>189</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186</v>
      </c>
      <c r="B51" s="1366" t="s">
        <v>187</v>
      </c>
      <c r="C51" s="1366" t="s">
        <v>188</v>
      </c>
      <c r="D51" s="1366" t="s">
        <v>189</v>
      </c>
      <c r="E51" s="2262"/>
      <c r="F51" s="2262"/>
      <c r="G51" s="2262"/>
      <c r="H51" s="2262"/>
      <c r="I51" s="2289"/>
      <c r="J51" s="2259"/>
      <c r="K51" s="1366"/>
      <c r="L51" s="1367"/>
      <c r="P51" s="2260"/>
      <c r="Q51" s="2260"/>
      <c r="R51" s="359"/>
      <c r="S51" s="1281"/>
      <c r="T51" s="290" t="s">
        <v>415</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186</v>
      </c>
      <c r="B52" s="1366" t="s">
        <v>187</v>
      </c>
      <c r="C52" s="1366" t="s">
        <v>188</v>
      </c>
      <c r="D52" s="1366" t="s">
        <v>189</v>
      </c>
      <c r="E52" s="2262"/>
      <c r="F52" s="2262"/>
      <c r="G52" s="2262"/>
      <c r="H52" s="2262"/>
      <c r="I52" s="2259"/>
      <c r="J52" s="1366"/>
      <c r="K52" s="1366"/>
      <c r="L52" s="1367"/>
      <c r="P52" s="2260"/>
      <c r="Q52" s="1334"/>
      <c r="R52" s="359"/>
      <c r="S52" s="1281"/>
      <c r="T52" s="368" t="s">
        <v>416</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186</v>
      </c>
      <c r="B53" s="1366" t="s">
        <v>187</v>
      </c>
      <c r="C53" s="1366" t="s">
        <v>188</v>
      </c>
      <c r="D53" s="1366" t="s">
        <v>189</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186</v>
      </c>
      <c r="B54" s="1346" t="s">
        <v>187</v>
      </c>
      <c r="C54" s="1346" t="s">
        <v>188</v>
      </c>
      <c r="D54" s="1317"/>
      <c r="E54" s="2262"/>
      <c r="F54" s="2262"/>
      <c r="G54" s="2261"/>
      <c r="H54" s="1317"/>
      <c r="I54" s="1317"/>
      <c r="J54" s="1317"/>
      <c r="K54" s="1317"/>
      <c r="L54" s="1342"/>
      <c r="M54" s="1318"/>
      <c r="N54" s="131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186</v>
      </c>
      <c r="B55" s="1346" t="s">
        <v>187</v>
      </c>
      <c r="C55" s="1317"/>
      <c r="D55" s="1317"/>
      <c r="E55" s="2262"/>
      <c r="F55" s="2261"/>
      <c r="G55" s="1317"/>
      <c r="H55" s="1317"/>
      <c r="I55" s="1317"/>
      <c r="J55" s="1317"/>
      <c r="K55" s="1317"/>
      <c r="L55" s="1342"/>
      <c r="M55" s="1324"/>
      <c r="N55" s="132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186</v>
      </c>
      <c r="B56" s="1346"/>
      <c r="C56" s="1346"/>
      <c r="D56" s="1346"/>
      <c r="E56" s="2261"/>
      <c r="F56" s="1346"/>
      <c r="G56" s="1346"/>
      <c r="H56" s="1346"/>
      <c r="I56" s="1346"/>
      <c r="J56" s="1346"/>
      <c r="K56" s="1346"/>
      <c r="L56" s="1349"/>
      <c r="M56" s="1324"/>
      <c r="N56" s="1324"/>
      <c r="O56" s="521"/>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B8E608-902C-217E-1314-0.486F0AA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407</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410</v>
      </c>
      <c r="M7" s="540"/>
      <c r="N7" s="1369"/>
      <c r="P7" s="2260"/>
      <c r="Q7" s="2260">
        <v>1</v>
      </c>
      <c r="R7" s="360"/>
      <c r="S7" s="1339">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413</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414</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415</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416</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Филиал ПАО "ОГК-2"-Ставропольская ГРЭС</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158">
        <v>14</v>
      </c>
    </row>
    <row customHeight="1" ht="14.699999999999998">
      <c r="Q39" s="379"/>
      <c r="R39" s="379"/>
      <c r="S39" s="2276" t="s">
        <v>88</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c r="X40" s="2265" t="s">
        <v>439</v>
      </c>
      <c r="Y40" s="2266"/>
      <c r="Z40" s="2265" t="s">
        <v>440</v>
      </c>
      <c r="AA40" s="2272"/>
      <c r="AB40" s="2266"/>
      <c r="AC40" s="2281"/>
      <c r="AD40" s="2263" t="s">
        <v>454</v>
      </c>
      <c r="AE40" s="2286"/>
      <c r="AF40" s="2265" t="s">
        <v>439</v>
      </c>
      <c r="AG40" s="2266"/>
      <c r="AH40" s="2265" t="s">
        <v>440</v>
      </c>
      <c r="AI40" s="2272"/>
      <c r="AJ40" s="2266"/>
      <c r="AK40" s="2281"/>
      <c r="AL40" s="2284"/>
      <c r="AM40" s="2130"/>
      <c r="AS40" s="1158">
        <v>34</v>
      </c>
    </row>
    <row customHeight="1" ht="35.699999999999996">
      <c r="A41" s="1373"/>
      <c r="B41" s="1373" t="s">
        <v>141</v>
      </c>
      <c r="C41" s="1373" t="s">
        <v>142</v>
      </c>
      <c r="D41" s="1373" t="s">
        <v>143</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192</v>
      </c>
      <c r="B44" s="1366" t="s">
        <v>193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503"/>
      <c r="AP44" s="503" t="str">
        <f>IF(T44="","",T44)</f>
        <v>Территория действия тарифа</v>
      </c>
      <c r="AQ44" s="503"/>
      <c r="AR44" s="503"/>
      <c r="AS44" s="1158">
        <v>21</v>
      </c>
    </row>
    <row customHeight="1" ht="24">
      <c r="A45" s="1366" t="s">
        <v>192</v>
      </c>
      <c r="B45" s="1366" t="s">
        <v>193</v>
      </c>
      <c r="C45" s="1366" t="s">
        <v>194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503"/>
      <c r="AP45" s="503" t="str">
        <f>IF(T45="","",T45)</f>
        <v>Наименование системы теплоснабжения </v>
      </c>
      <c r="AQ45" s="503"/>
      <c r="AR45" s="503"/>
      <c r="AS45" s="1158">
        <v>23</v>
      </c>
    </row>
    <row customHeight="1" ht="22.049999999999997">
      <c r="A46" s="1366" t="s">
        <v>192</v>
      </c>
      <c r="B46" s="1366" t="s">
        <v>193</v>
      </c>
      <c r="C46" s="1366" t="s">
        <v>194</v>
      </c>
      <c r="D46" s="1366" t="s">
        <v>195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503"/>
      <c r="AP46" s="503" t="str">
        <f>IF(T46="","",T46)</f>
        <v>Источник тепловой энергии  </v>
      </c>
      <c r="AQ46" s="503"/>
      <c r="AR46" s="503"/>
      <c r="AS46" s="1158">
        <v>21</v>
      </c>
    </row>
    <row s="1645" customFormat="1" customHeight="1" ht="0">
      <c r="A47" s="1346" t="s">
        <v>192</v>
      </c>
      <c r="B47" s="1346" t="s">
        <v>193</v>
      </c>
      <c r="C47" s="1346" t="s">
        <v>194</v>
      </c>
      <c r="D47" s="1346" t="s">
        <v>195</v>
      </c>
      <c r="E47" s="2262"/>
      <c r="F47" s="2262"/>
      <c r="G47" s="2262"/>
      <c r="H47" s="2262"/>
      <c r="I47" s="2259" t="str">
        <f>S46&amp;".1"</f>
        <v>....1</v>
      </c>
      <c r="J47" s="1346"/>
      <c r="K47" s="1346"/>
      <c r="L47" s="1349" t="s">
        <v>407</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192</v>
      </c>
      <c r="B48" s="1366" t="s">
        <v>193</v>
      </c>
      <c r="C48" s="1366" t="s">
        <v>194</v>
      </c>
      <c r="D48" s="1366" t="s">
        <v>195</v>
      </c>
      <c r="E48" s="2262"/>
      <c r="F48" s="2262"/>
      <c r="G48" s="2262"/>
      <c r="H48" s="2262"/>
      <c r="I48" s="2289"/>
      <c r="J48" s="2259" t="str">
        <f>S46&amp;".1"</f>
        <v>....1</v>
      </c>
      <c r="K48" s="1366"/>
      <c r="L48" s="1367" t="s">
        <v>410</v>
      </c>
      <c r="P48" s="2260"/>
      <c r="Q48" s="2260">
        <v>1</v>
      </c>
      <c r="R48" s="360"/>
      <c r="S48" s="1339" t="str">
        <f>$J48</f>
        <v>....1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503"/>
      <c r="AP48" s="503" t="str">
        <f>IF(T48="","",T48)</f>
        <v>Группа потребителей</v>
      </c>
      <c r="AQ48" s="503"/>
      <c r="AR48" s="503"/>
      <c r="AS48" s="1158">
        <v>21</v>
      </c>
    </row>
    <row customHeight="1" ht="22.049999999999997">
      <c r="A49" s="1366" t="s">
        <v>192</v>
      </c>
      <c r="B49" s="1366" t="s">
        <v>193</v>
      </c>
      <c r="C49" s="1366" t="s">
        <v>194</v>
      </c>
      <c r="D49" s="1366" t="s">
        <v>195</v>
      </c>
      <c r="E49" s="2262"/>
      <c r="F49" s="2262"/>
      <c r="G49" s="2262"/>
      <c r="H49" s="2262"/>
      <c r="I49" s="2289"/>
      <c r="J49" s="2289"/>
      <c r="K49" s="2259" t="str">
        <f>J48&amp;".1"</f>
        <v>....1.1</v>
      </c>
      <c r="L49" s="1367" t="s">
        <v>413</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455</v>
      </c>
      <c r="AN49" s="514">
        <f>STRCHECKDATE(V50:AL50)</f>
      </c>
      <c r="AO49" s="503"/>
      <c r="AP49" s="503" t="str">
        <f>IF(T49="","",T49)</f>
        <v/>
      </c>
      <c r="AQ49" s="503"/>
      <c r="AR49" s="503"/>
      <c r="AS49" s="1158">
        <v>21</v>
      </c>
    </row>
    <row customHeight="1" ht="0">
      <c r="A50" s="1366" t="s">
        <v>192</v>
      </c>
      <c r="B50" s="1366" t="s">
        <v>193</v>
      </c>
      <c r="C50" s="1366" t="s">
        <v>194</v>
      </c>
      <c r="D50" s="1366" t="s">
        <v>195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192</v>
      </c>
      <c r="B51" s="1366" t="s">
        <v>193</v>
      </c>
      <c r="C51" s="1366" t="s">
        <v>194</v>
      </c>
      <c r="D51" s="1366" t="s">
        <v>195</v>
      </c>
      <c r="E51" s="2262"/>
      <c r="F51" s="2262"/>
      <c r="G51" s="2262"/>
      <c r="H51" s="2262"/>
      <c r="I51" s="2289"/>
      <c r="J51" s="2259"/>
      <c r="K51" s="1366"/>
      <c r="L51" s="1367"/>
      <c r="P51" s="2260"/>
      <c r="Q51" s="2260"/>
      <c r="R51" s="359"/>
      <c r="S51" s="1281"/>
      <c r="T51" s="290" t="s">
        <v>415</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192</v>
      </c>
      <c r="B52" s="1366" t="s">
        <v>193</v>
      </c>
      <c r="C52" s="1366" t="s">
        <v>194</v>
      </c>
      <c r="D52" s="1366" t="s">
        <v>195</v>
      </c>
      <c r="E52" s="2262"/>
      <c r="F52" s="2262"/>
      <c r="G52" s="2262"/>
      <c r="H52" s="2262"/>
      <c r="I52" s="2259"/>
      <c r="J52" s="1366"/>
      <c r="K52" s="1366"/>
      <c r="L52" s="1367"/>
      <c r="P52" s="2260"/>
      <c r="Q52" s="1334"/>
      <c r="R52" s="359"/>
      <c r="S52" s="1281"/>
      <c r="T52" s="368" t="s">
        <v>416</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192</v>
      </c>
      <c r="B53" s="1366" t="s">
        <v>193</v>
      </c>
      <c r="C53" s="1366" t="s">
        <v>194</v>
      </c>
      <c r="D53" s="1366" t="s">
        <v>195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192</v>
      </c>
      <c r="B54" s="1346" t="s">
        <v>193</v>
      </c>
      <c r="C54" s="1346" t="s">
        <v>194</v>
      </c>
      <c r="D54" s="1317"/>
      <c r="E54" s="2262"/>
      <c r="F54" s="2262"/>
      <c r="G54" s="2261"/>
      <c r="H54" s="1317"/>
      <c r="I54" s="1317"/>
      <c r="J54" s="1317"/>
      <c r="K54" s="1317"/>
      <c r="L54" s="1342"/>
      <c r="M54" s="1318"/>
      <c r="N54" s="131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192</v>
      </c>
      <c r="B55" s="1346" t="s">
        <v>193</v>
      </c>
      <c r="C55" s="1317"/>
      <c r="D55" s="1317"/>
      <c r="E55" s="2262"/>
      <c r="F55" s="2261"/>
      <c r="G55" s="1317"/>
      <c r="H55" s="1317"/>
      <c r="I55" s="1317"/>
      <c r="J55" s="1317"/>
      <c r="K55" s="1317"/>
      <c r="L55" s="1342"/>
      <c r="M55" s="1324"/>
      <c r="N55" s="132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192</v>
      </c>
      <c r="B56" s="1346"/>
      <c r="C56" s="1346"/>
      <c r="D56" s="1346"/>
      <c r="E56" s="2261"/>
      <c r="F56" s="1346"/>
      <c r="G56" s="1346"/>
      <c r="H56" s="1346"/>
      <c r="I56" s="1346"/>
      <c r="J56" s="1346"/>
      <c r="K56" s="1346"/>
      <c r="L56" s="1349"/>
      <c r="M56" s="1324"/>
      <c r="N56" s="1324"/>
      <c r="O56" s="521"/>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900A41-02E7-49F1-0636-0.BC6A76E2}"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129</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400</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401</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402</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403</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404</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405</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406</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407</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410</v>
      </c>
      <c r="N7" s="512"/>
      <c r="O7" s="330"/>
      <c r="Q7" s="2260"/>
      <c r="R7" s="2260">
        <v>1</v>
      </c>
      <c r="S7" s="521"/>
      <c r="T7" s="360"/>
      <c r="U7" s="1339">
        <f>$J7</f>
      </c>
      <c r="V7" s="289" t="s">
        <v>411</v>
      </c>
      <c r="W7" s="303"/>
      <c r="X7" s="2248"/>
      <c r="Y7" s="2249"/>
      <c r="Z7" s="2249"/>
      <c r="AA7" s="2249"/>
      <c r="AB7" s="2249"/>
      <c r="AC7" s="2238"/>
      <c r="AD7" s="2238"/>
      <c r="AE7" s="2238"/>
      <c r="AF7" s="2311"/>
      <c r="AG7" s="2248"/>
      <c r="AH7" s="2249"/>
      <c r="AI7" s="2249"/>
      <c r="AJ7" s="2249"/>
      <c r="AK7" s="2249"/>
      <c r="AL7" s="2249"/>
      <c r="AM7" s="2249"/>
      <c r="AN7" s="2249"/>
      <c r="AO7" s="2249"/>
      <c r="AP7" s="2250"/>
      <c r="AQ7" s="1261" t="s">
        <v>412</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413</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456</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457</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458</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415</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416</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418</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419</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420</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421</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422</v>
      </c>
      <c r="Q26" s="1365"/>
      <c r="R26" s="1374"/>
      <c r="S26" s="1374"/>
      <c r="T26" s="1374"/>
      <c r="U26" s="732"/>
      <c r="V26" s="1163" t="s">
        <v>423</v>
      </c>
      <c r="AD26" s="189" t="s">
        <v>424</v>
      </c>
      <c r="AF26" s="189" t="s">
        <v>425</v>
      </c>
      <c r="AG26" s="1163" t="s">
        <v>423</v>
      </c>
      <c r="AM26" s="189" t="s">
        <v>426</v>
      </c>
      <c r="AO26" s="189" t="s">
        <v>425</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Филиал ПАО "ОГК-2"-Ставропольская ГРЭС</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427</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428</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429</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430</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431</v>
      </c>
      <c r="AG40" s="329"/>
      <c r="AH40" s="329"/>
      <c r="AI40" s="329"/>
      <c r="AJ40" s="329"/>
      <c r="AK40" s="329"/>
      <c r="AL40" s="329"/>
      <c r="AM40" s="329"/>
      <c r="AN40" s="329"/>
      <c r="AO40" s="281" t="s">
        <v>431</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304</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305</v>
      </c>
      <c r="AW42" s="1158">
        <v>14</v>
      </c>
    </row>
    <row customHeight="1" ht="14.699999999999998">
      <c r="R43" s="379"/>
      <c r="S43" s="379"/>
      <c r="T43" s="379"/>
      <c r="U43" s="2276" t="s">
        <v>88</v>
      </c>
      <c r="V43" s="2212" t="s">
        <v>432</v>
      </c>
      <c r="W43" s="304"/>
      <c r="X43" s="2277" t="s">
        <v>433</v>
      </c>
      <c r="Y43" s="2294"/>
      <c r="Z43" s="2294"/>
      <c r="AA43" s="2294"/>
      <c r="AB43" s="2294"/>
      <c r="AC43" s="2278"/>
      <c r="AD43" s="2278"/>
      <c r="AE43" s="2279"/>
      <c r="AF43" s="2280" t="s">
        <v>434</v>
      </c>
      <c r="AG43" s="2277" t="s">
        <v>433</v>
      </c>
      <c r="AH43" s="2294"/>
      <c r="AI43" s="2294"/>
      <c r="AJ43" s="2294"/>
      <c r="AK43" s="2294"/>
      <c r="AL43" s="2278"/>
      <c r="AM43" s="2278"/>
      <c r="AN43" s="2279"/>
      <c r="AO43" s="2280" t="s">
        <v>435</v>
      </c>
      <c r="AP43" s="2283" t="s">
        <v>436</v>
      </c>
      <c r="AQ43" s="2130"/>
      <c r="AW43" s="1158">
        <v>14</v>
      </c>
    </row>
    <row customHeight="1" ht="35.699999999999996">
      <c r="R44" s="379"/>
      <c r="S44" s="379"/>
      <c r="T44" s="379"/>
      <c r="U44" s="2276"/>
      <c r="V44" s="2212"/>
      <c r="W44" s="1034"/>
      <c r="X44" s="2297" t="s">
        <v>459</v>
      </c>
      <c r="Y44" s="2315" t="s">
        <v>460</v>
      </c>
      <c r="Z44" s="2315"/>
      <c r="AA44" s="2315"/>
      <c r="AB44" s="2315"/>
      <c r="AC44" s="2297" t="s">
        <v>440</v>
      </c>
      <c r="AD44" s="2614"/>
      <c r="AE44" s="2317"/>
      <c r="AF44" s="2281"/>
      <c r="AG44" s="2297" t="s">
        <v>459</v>
      </c>
      <c r="AH44" s="2315" t="s">
        <v>460</v>
      </c>
      <c r="AI44" s="2315"/>
      <c r="AJ44" s="2315"/>
      <c r="AK44" s="2315"/>
      <c r="AL44" s="2297" t="s">
        <v>440</v>
      </c>
      <c r="AM44" s="2614"/>
      <c r="AN44" s="2317"/>
      <c r="AO44" s="2281"/>
      <c r="AP44" s="2284"/>
      <c r="AQ44" s="2130"/>
      <c r="AW44" s="1158">
        <v>34</v>
      </c>
    </row>
    <row customHeight="1" ht="14.699999999999998">
      <c r="R45" s="379"/>
      <c r="S45" s="379"/>
      <c r="T45" s="379"/>
      <c r="U45" s="2276"/>
      <c r="V45" s="2212"/>
      <c r="W45" s="1034"/>
      <c r="X45" s="2328"/>
      <c r="Y45" s="2320" t="s">
        <v>461</v>
      </c>
      <c r="Z45" s="2273" t="s">
        <v>462</v>
      </c>
      <c r="AA45" s="2323"/>
      <c r="AB45" s="2274"/>
      <c r="AC45" s="2298"/>
      <c r="AD45" s="2615"/>
      <c r="AE45" s="2319"/>
      <c r="AF45" s="2281"/>
      <c r="AG45" s="2328"/>
      <c r="AH45" s="2320" t="s">
        <v>461</v>
      </c>
      <c r="AI45" s="2273" t="s">
        <v>462</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463</v>
      </c>
      <c r="AA46" s="2273" t="s">
        <v>464</v>
      </c>
      <c r="AB46" s="2274"/>
      <c r="AC46" s="2320" t="s">
        <v>450</v>
      </c>
      <c r="AD46" s="2324" t="s">
        <v>451</v>
      </c>
      <c r="AE46" s="2325"/>
      <c r="AF46" s="2281"/>
      <c r="AG46" s="2328"/>
      <c r="AH46" s="2321"/>
      <c r="AI46" s="2320" t="s">
        <v>463</v>
      </c>
      <c r="AJ46" s="2273" t="s">
        <v>464</v>
      </c>
      <c r="AK46" s="2274"/>
      <c r="AL46" s="2320" t="s">
        <v>450</v>
      </c>
      <c r="AM46" s="2324" t="s">
        <v>451</v>
      </c>
      <c r="AN46" s="2325"/>
      <c r="AO46" s="2281"/>
      <c r="AP46" s="2284"/>
      <c r="AQ46" s="2130"/>
      <c r="AW46" s="1158">
        <v>26</v>
      </c>
    </row>
    <row customHeight="1" ht="65.25">
      <c r="A47" s="1262"/>
      <c r="B47" s="1262" t="s">
        <v>141</v>
      </c>
      <c r="C47" s="1262" t="s">
        <v>142</v>
      </c>
      <c r="D47" s="1262" t="s">
        <v>143</v>
      </c>
      <c r="E47" s="1313" t="s">
        <v>441</v>
      </c>
      <c r="F47" s="1313" t="s">
        <v>442</v>
      </c>
      <c r="G47" s="1313" t="s">
        <v>443</v>
      </c>
      <c r="H47" s="1313" t="s">
        <v>444</v>
      </c>
      <c r="I47" s="1313" t="s">
        <v>445</v>
      </c>
      <c r="J47" s="1313" t="s">
        <v>446</v>
      </c>
      <c r="K47" s="1313" t="s">
        <v>447</v>
      </c>
      <c r="L47" s="1313" t="s">
        <v>465</v>
      </c>
      <c r="M47" s="1313" t="s">
        <v>422</v>
      </c>
      <c r="R47" s="379"/>
      <c r="S47" s="379"/>
      <c r="T47" s="379"/>
      <c r="U47" s="2276"/>
      <c r="V47" s="2212"/>
      <c r="W47" s="305"/>
      <c r="X47" s="2298"/>
      <c r="Y47" s="2322"/>
      <c r="Z47" s="2322"/>
      <c r="AA47" s="1225" t="s">
        <v>466</v>
      </c>
      <c r="AB47" s="1225" t="s">
        <v>467</v>
      </c>
      <c r="AC47" s="2322"/>
      <c r="AD47" s="2326"/>
      <c r="AE47" s="2327"/>
      <c r="AF47" s="2282"/>
      <c r="AG47" s="2298"/>
      <c r="AH47" s="2322"/>
      <c r="AI47" s="2322"/>
      <c r="AJ47" s="1225" t="s">
        <v>466</v>
      </c>
      <c r="AK47" s="1225" t="s">
        <v>467</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109</v>
      </c>
      <c r="V48" s="1258" t="s">
        <v>110</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180</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129</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180</v>
      </c>
      <c r="B50" s="1270" t="s">
        <v>181</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401</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402</v>
      </c>
      <c r="AS50" s="503"/>
      <c r="AT50" s="503" t="str">
        <f>IF(V50="","",V50)</f>
        <v>Территория действия тарифа</v>
      </c>
      <c r="AU50" s="503"/>
      <c r="AV50" s="503"/>
      <c r="AW50" s="1158">
        <v>21</v>
      </c>
    </row>
    <row customHeight="1" ht="24">
      <c r="A51" s="1270" t="s">
        <v>180</v>
      </c>
      <c r="B51" s="1270" t="s">
        <v>181</v>
      </c>
      <c r="C51" s="1270" t="s">
        <v>182</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403</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404</v>
      </c>
      <c r="AS51" s="503"/>
      <c r="AT51" s="503" t="str">
        <f>IF(V51="","",V51)</f>
        <v>Наименование системы теплоснабжения </v>
      </c>
      <c r="AU51" s="503"/>
      <c r="AV51" s="503"/>
      <c r="AW51" s="1158">
        <v>23</v>
      </c>
    </row>
    <row customHeight="1" ht="22.049999999999997">
      <c r="A52" s="1270" t="s">
        <v>180</v>
      </c>
      <c r="B52" s="1270" t="s">
        <v>181</v>
      </c>
      <c r="C52" s="1270" t="s">
        <v>182</v>
      </c>
      <c r="D52" s="1270" t="s">
        <v>183</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405</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406</v>
      </c>
      <c r="AS52" s="503"/>
      <c r="AT52" s="503" t="str">
        <f>IF(V52="","",V52)</f>
        <v>Источник тепловой энергии  </v>
      </c>
      <c r="AU52" s="503"/>
      <c r="AV52" s="503"/>
      <c r="AW52" s="1158">
        <v>21</v>
      </c>
    </row>
    <row s="1645" customFormat="1" customHeight="1" ht="0">
      <c r="A53" s="1378" t="s">
        <v>180</v>
      </c>
      <c r="B53" s="1378" t="s">
        <v>181</v>
      </c>
      <c r="C53" s="1378" t="s">
        <v>182</v>
      </c>
      <c r="D53" s="1378" t="s">
        <v>183</v>
      </c>
      <c r="E53" s="2293"/>
      <c r="F53" s="2293"/>
      <c r="G53" s="2293"/>
      <c r="H53" s="2314"/>
      <c r="I53" s="2130" t="str">
        <f>U52&amp;".1"</f>
        <v>....1</v>
      </c>
      <c r="J53" s="1378"/>
      <c r="K53" s="1378"/>
      <c r="L53" s="1378"/>
      <c r="M53" s="1384" t="s">
        <v>407</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180</v>
      </c>
      <c r="B54" s="1270" t="s">
        <v>181</v>
      </c>
      <c r="C54" s="1270" t="s">
        <v>182</v>
      </c>
      <c r="D54" s="1270" t="s">
        <v>183</v>
      </c>
      <c r="E54" s="2293"/>
      <c r="F54" s="2293"/>
      <c r="G54" s="2293"/>
      <c r="H54" s="2314"/>
      <c r="I54" s="2104"/>
      <c r="J54" s="2130" t="str">
        <f>I53&amp;".1"</f>
        <v>....1.1</v>
      </c>
      <c r="K54" s="1270"/>
      <c r="L54" s="1270"/>
      <c r="M54" s="1313" t="s">
        <v>410</v>
      </c>
      <c r="Q54" s="2260"/>
      <c r="R54" s="2260">
        <v>1</v>
      </c>
      <c r="S54" s="521"/>
      <c r="T54" s="360"/>
      <c r="U54" s="1339" t="str">
        <f>$J54</f>
        <v>....1.1</v>
      </c>
      <c r="V54" s="289" t="s">
        <v>411</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412</v>
      </c>
      <c r="AS54" s="503"/>
      <c r="AT54" s="503" t="str">
        <f>IF(V54="","",V54)</f>
        <v>Группа потребителей</v>
      </c>
      <c r="AU54" s="503"/>
      <c r="AV54" s="503"/>
      <c r="AW54" s="1158">
        <v>21</v>
      </c>
    </row>
    <row customHeight="1" ht="22.049999999999997">
      <c r="A55" s="1270" t="s">
        <v>180</v>
      </c>
      <c r="B55" s="1270" t="s">
        <v>181</v>
      </c>
      <c r="C55" s="1270" t="s">
        <v>182</v>
      </c>
      <c r="D55" s="1270" t="s">
        <v>183</v>
      </c>
      <c r="E55" s="2293"/>
      <c r="F55" s="2293"/>
      <c r="G55" s="2293"/>
      <c r="H55" s="2314"/>
      <c r="I55" s="2104"/>
      <c r="J55" s="2104"/>
      <c r="K55" s="2130" t="str">
        <f>J54&amp;".1"</f>
        <v>....1.1.1</v>
      </c>
      <c r="L55" s="142"/>
      <c r="M55" s="1313" t="s">
        <v>413</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456</v>
      </c>
      <c r="AR55" s="514">
        <f>STRCHECKDATE(X57:AP57)</f>
      </c>
      <c r="AS55" s="503"/>
      <c r="AT55" s="503" t="str">
        <f>IF(V55="","",V55)</f>
        <v/>
      </c>
      <c r="AU55" s="503"/>
      <c r="AV55" s="503"/>
      <c r="AW55" s="1158">
        <v>21</v>
      </c>
    </row>
    <row customHeight="1" ht="11.549999999999999">
      <c r="A56" s="1270" t="s">
        <v>180</v>
      </c>
      <c r="B56" s="1270" t="s">
        <v>181</v>
      </c>
      <c r="C56" s="1270" t="s">
        <v>182</v>
      </c>
      <c r="D56" s="1270" t="s">
        <v>183</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457</v>
      </c>
      <c r="AR56" s="514">
        <f>STRCHECKDATE(X58:AP58)</f>
      </c>
      <c r="AS56" s="503"/>
      <c r="AT56" s="503" t="str">
        <f>IF(V56="","",V56)</f>
        <v/>
      </c>
      <c r="AU56" s="503"/>
      <c r="AV56" s="503"/>
      <c r="AW56" s="1158">
        <v>11</v>
      </c>
    </row>
    <row customHeight="1" ht="0">
      <c r="A57" s="1270" t="s">
        <v>180</v>
      </c>
      <c r="B57" s="1270" t="s">
        <v>181</v>
      </c>
      <c r="C57" s="1270" t="s">
        <v>182</v>
      </c>
      <c r="D57" s="1270" t="s">
        <v>183</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180</v>
      </c>
      <c r="B58" s="1270" t="s">
        <v>181</v>
      </c>
      <c r="C58" s="1270" t="s">
        <v>182</v>
      </c>
      <c r="D58" s="1270" t="s">
        <v>183</v>
      </c>
      <c r="E58" s="2293"/>
      <c r="F58" s="2293"/>
      <c r="G58" s="2293"/>
      <c r="H58" s="2314"/>
      <c r="I58" s="2104"/>
      <c r="J58" s="2104"/>
      <c r="K58" s="2130"/>
      <c r="L58" s="1270"/>
      <c r="M58" s="1313"/>
      <c r="Q58" s="2260"/>
      <c r="R58" s="2260"/>
      <c r="S58" s="1334"/>
      <c r="T58" s="359"/>
      <c r="U58" s="1281"/>
      <c r="V58" s="291" t="s">
        <v>458</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180</v>
      </c>
      <c r="B59" s="1270" t="s">
        <v>181</v>
      </c>
      <c r="C59" s="1270" t="s">
        <v>182</v>
      </c>
      <c r="D59" s="1270" t="s">
        <v>183</v>
      </c>
      <c r="E59" s="2293"/>
      <c r="F59" s="2293"/>
      <c r="G59" s="2293"/>
      <c r="H59" s="2314"/>
      <c r="I59" s="2104"/>
      <c r="J59" s="2130"/>
      <c r="K59" s="1270"/>
      <c r="L59" s="1270"/>
      <c r="M59" s="1313"/>
      <c r="Q59" s="2260"/>
      <c r="R59" s="2260"/>
      <c r="S59" s="1334"/>
      <c r="T59" s="359"/>
      <c r="U59" s="1281"/>
      <c r="V59" s="290" t="s">
        <v>415</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180</v>
      </c>
      <c r="B60" s="1270" t="s">
        <v>181</v>
      </c>
      <c r="C60" s="1270" t="s">
        <v>182</v>
      </c>
      <c r="D60" s="1270" t="s">
        <v>183</v>
      </c>
      <c r="E60" s="2293"/>
      <c r="F60" s="2293"/>
      <c r="G60" s="2293"/>
      <c r="H60" s="2314"/>
      <c r="I60" s="2130"/>
      <c r="J60" s="1270"/>
      <c r="K60" s="1270"/>
      <c r="L60" s="1270"/>
      <c r="M60" s="1313"/>
      <c r="Q60" s="2260"/>
      <c r="R60" s="1334"/>
      <c r="S60" s="1334"/>
      <c r="T60" s="359"/>
      <c r="U60" s="1281"/>
      <c r="V60" s="368" t="s">
        <v>416</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180</v>
      </c>
      <c r="B61" s="1270" t="s">
        <v>181</v>
      </c>
      <c r="C61" s="1270" t="s">
        <v>182</v>
      </c>
      <c r="D61" s="1270" t="s">
        <v>183</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180</v>
      </c>
      <c r="B62" s="1378" t="s">
        <v>181</v>
      </c>
      <c r="C62" s="1378" t="s">
        <v>182</v>
      </c>
      <c r="D62" s="1377"/>
      <c r="E62" s="2293"/>
      <c r="F62" s="2293"/>
      <c r="G62" s="2292"/>
      <c r="H62" s="1377"/>
      <c r="I62" s="1377"/>
      <c r="J62" s="1377"/>
      <c r="K62" s="1377"/>
      <c r="L62" s="1377"/>
      <c r="M62" s="1380"/>
      <c r="N62" s="1381"/>
      <c r="O62" s="1381"/>
      <c r="P62" s="354"/>
      <c r="Q62" s="1319"/>
      <c r="R62" s="1320"/>
      <c r="S62" s="1319"/>
      <c r="T62" s="1319"/>
      <c r="U62" s="1325"/>
      <c r="V62" s="1328" t="s">
        <v>418</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180</v>
      </c>
      <c r="B63" s="1378" t="s">
        <v>181</v>
      </c>
      <c r="C63" s="1377"/>
      <c r="D63" s="1377"/>
      <c r="E63" s="2293"/>
      <c r="F63" s="2292"/>
      <c r="G63" s="1377"/>
      <c r="H63" s="1377"/>
      <c r="I63" s="1377"/>
      <c r="J63" s="1377"/>
      <c r="K63" s="1377"/>
      <c r="L63" s="1377"/>
      <c r="M63" s="1380"/>
      <c r="N63" s="1382"/>
      <c r="O63" s="1382"/>
      <c r="P63" s="354"/>
      <c r="Q63" s="1319"/>
      <c r="R63" s="1320"/>
      <c r="S63" s="1319"/>
      <c r="T63" s="1319"/>
      <c r="U63" s="1325"/>
      <c r="V63" s="1328" t="s">
        <v>419</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180</v>
      </c>
      <c r="B64" s="1378"/>
      <c r="C64" s="1378"/>
      <c r="D64" s="1378"/>
      <c r="E64" s="2292"/>
      <c r="F64" s="1378"/>
      <c r="G64" s="1378"/>
      <c r="H64" s="1378"/>
      <c r="I64" s="1378"/>
      <c r="J64" s="1378"/>
      <c r="K64" s="1378"/>
      <c r="L64" s="1378"/>
      <c r="M64" s="1384"/>
      <c r="N64" s="1382"/>
      <c r="O64" s="1382"/>
      <c r="P64" s="354"/>
      <c r="Q64" s="383"/>
      <c r="R64" s="1347"/>
      <c r="S64" s="383"/>
      <c r="T64" s="383"/>
      <c r="U64" s="1325"/>
      <c r="V64" s="1328" t="s">
        <v>420</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452</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186B5FA-E641-82A7-561C-0.8A23914E}" mc:Ignorable="x14ac xr xr2 xr3">
  <sheetPr>
    <tabColor rgb="FFCCCCFF"/>
  </sheetPr>
  <dimension ref="A1:Q79"/>
  <sheetViews>
    <sheetView topLeftCell="C1" showGridLines="0" zoomScale="90" workbookViewId="0" tabSelected="1">
      <selection activeCell="F15" sqref="F15"/>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2026</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579"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74"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8246DAA-03AF-7287-816F-0.5B7AB0A6}"/>
    <hyperlink ref="H17" location="Титульный!H9" display="Как заполнить?" tooltip="Помощь по работе с полями отчётной формы" xr:uid="{F7B6DF34-38EC-E5ED-8D47-0.257A7FB}"/>
    <hyperlink ref="H39" location="Титульный!H9" display="Как заполнить?" tooltip="Помощь по работе с полями отчётной формы" xr:uid="{CB4A0F8A-FB2B-14B5-FB91-0.1B82B218}"/>
    <hyperlink ref="H62" location="Титульный!H9" display="Как заполнить?" tooltip="Помощь по работе с полями отчётной формы" xr:uid="{62F306A9-F414-D555-9F21-0.6509C83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FB450F-74CB-C444-6855-0.ABA4F71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129</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400</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401</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402</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403</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404</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405</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406</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407</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468</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469</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470</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471</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472</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419</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420</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421</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422</v>
      </c>
      <c r="P23" s="1511"/>
      <c r="Q23" s="1513"/>
      <c r="R23" s="1513"/>
      <c r="Y23" s="1510" t="s">
        <v>424</v>
      </c>
      <c r="AA23" s="1510" t="s">
        <v>425</v>
      </c>
      <c r="AB23" s="1510" t="s">
        <v>473</v>
      </c>
      <c r="AE23" s="1510" t="s">
        <v>474</v>
      </c>
      <c r="AF23" s="1510" t="s">
        <v>473</v>
      </c>
      <c r="AI23" s="1510" t="s">
        <v>475</v>
      </c>
      <c r="AJ23" s="1510" t="s">
        <v>473</v>
      </c>
      <c r="AM23" s="1510" t="s">
        <v>476</v>
      </c>
      <c r="AQ23" s="1510" t="s">
        <v>424</v>
      </c>
      <c r="AS23" s="1510" t="s">
        <v>425</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Филиал ПАО "ОГК-2"-Ставропольская ГРЭС</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427</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428</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427</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428</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431</v>
      </c>
      <c r="AB37" s="329"/>
      <c r="AC37" s="329"/>
      <c r="AD37" s="329"/>
      <c r="AE37" s="329"/>
      <c r="AF37" s="329"/>
      <c r="AG37" s="329"/>
      <c r="AH37" s="329"/>
      <c r="AI37" s="329"/>
      <c r="AJ37" s="329"/>
      <c r="AK37" s="329"/>
      <c r="AL37" s="329"/>
      <c r="AM37" s="329"/>
      <c r="AN37" s="329"/>
      <c r="AO37" s="329"/>
      <c r="AP37" s="329"/>
      <c r="AQ37" s="329"/>
      <c r="AR37" s="329"/>
      <c r="AS37" s="281" t="s">
        <v>431</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304</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305</v>
      </c>
      <c r="BA39" s="1158">
        <v>14</v>
      </c>
    </row>
    <row customHeight="1" ht="14.699999999999998">
      <c r="Q40" s="294"/>
      <c r="R40" s="379"/>
      <c r="S40" s="2276" t="s">
        <v>88</v>
      </c>
      <c r="T40" s="2212" t="s">
        <v>477</v>
      </c>
      <c r="U40" s="304"/>
      <c r="V40" s="2278"/>
      <c r="W40" s="2278"/>
      <c r="X40" s="2278"/>
      <c r="Y40" s="2278"/>
      <c r="Z40" s="2279"/>
      <c r="AA40" s="2339" t="s">
        <v>434</v>
      </c>
      <c r="AB40" s="2331" t="s">
        <v>478</v>
      </c>
      <c r="AC40" s="2294"/>
      <c r="AD40" s="2294"/>
      <c r="AE40" s="2332"/>
      <c r="AF40" s="2294" t="s">
        <v>479</v>
      </c>
      <c r="AG40" s="2294"/>
      <c r="AH40" s="2294"/>
      <c r="AI40" s="2332"/>
      <c r="AJ40" s="2331" t="s">
        <v>480</v>
      </c>
      <c r="AK40" s="2294"/>
      <c r="AL40" s="2294"/>
      <c r="AM40" s="2332"/>
      <c r="AN40" s="2331" t="s">
        <v>433</v>
      </c>
      <c r="AO40" s="2294"/>
      <c r="AP40" s="2278"/>
      <c r="AQ40" s="2278"/>
      <c r="AR40" s="2279"/>
      <c r="AS40" s="2280" t="s">
        <v>434</v>
      </c>
      <c r="AT40" s="2283" t="s">
        <v>436</v>
      </c>
      <c r="AU40" s="2130"/>
      <c r="BA40" s="1158">
        <v>14</v>
      </c>
    </row>
    <row customHeight="1" ht="35.699999999999996">
      <c r="Q41" s="294"/>
      <c r="R41" s="379"/>
      <c r="S41" s="2276"/>
      <c r="T41" s="2212"/>
      <c r="U41" s="1034"/>
      <c r="V41" s="2130" t="s">
        <v>481</v>
      </c>
      <c r="W41" s="2130"/>
      <c r="X41" s="2297" t="s">
        <v>440</v>
      </c>
      <c r="Y41" s="2316"/>
      <c r="Z41" s="2317"/>
      <c r="AA41" s="2340"/>
      <c r="AB41" s="2333"/>
      <c r="AC41" s="2334"/>
      <c r="AD41" s="2334"/>
      <c r="AE41" s="2335"/>
      <c r="AF41" s="2334"/>
      <c r="AG41" s="2334"/>
      <c r="AH41" s="2334"/>
      <c r="AI41" s="2335"/>
      <c r="AJ41" s="2333"/>
      <c r="AK41" s="2334"/>
      <c r="AL41" s="2334"/>
      <c r="AM41" s="2334"/>
      <c r="AN41" s="2130" t="s">
        <v>481</v>
      </c>
      <c r="AO41" s="2130"/>
      <c r="AP41" s="2316" t="s">
        <v>440</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141</v>
      </c>
      <c r="C43" s="1373" t="s">
        <v>142</v>
      </c>
      <c r="D43" s="1373" t="s">
        <v>143</v>
      </c>
      <c r="E43" s="1367" t="s">
        <v>441</v>
      </c>
      <c r="F43" s="1367" t="s">
        <v>442</v>
      </c>
      <c r="G43" s="1367" t="s">
        <v>443</v>
      </c>
      <c r="H43" s="1367" t="s">
        <v>444</v>
      </c>
      <c r="I43" s="1367" t="s">
        <v>445</v>
      </c>
      <c r="J43" s="1367" t="s">
        <v>446</v>
      </c>
      <c r="K43" s="1367" t="s">
        <v>447</v>
      </c>
      <c r="L43" s="1367" t="s">
        <v>422</v>
      </c>
      <c r="Q43" s="294"/>
      <c r="R43" s="379"/>
      <c r="S43" s="2276"/>
      <c r="T43" s="2212"/>
      <c r="U43" s="305"/>
      <c r="V43" s="1333" t="s">
        <v>482</v>
      </c>
      <c r="W43" s="1333" t="s">
        <v>483</v>
      </c>
      <c r="X43" s="1341" t="s">
        <v>450</v>
      </c>
      <c r="Y43" s="2273" t="s">
        <v>451</v>
      </c>
      <c r="Z43" s="2274"/>
      <c r="AA43" s="2341"/>
      <c r="AB43" s="2336"/>
      <c r="AC43" s="2337"/>
      <c r="AD43" s="2337"/>
      <c r="AE43" s="2338"/>
      <c r="AF43" s="2337"/>
      <c r="AG43" s="2337"/>
      <c r="AH43" s="2337"/>
      <c r="AI43" s="2338"/>
      <c r="AJ43" s="2336"/>
      <c r="AK43" s="2337"/>
      <c r="AL43" s="2337"/>
      <c r="AM43" s="2338"/>
      <c r="AN43" s="1863" t="s">
        <v>482</v>
      </c>
      <c r="AO43" s="1863" t="s">
        <v>483</v>
      </c>
      <c r="AP43" s="1341" t="s">
        <v>450</v>
      </c>
      <c r="AQ43" s="2273" t="s">
        <v>451</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109</v>
      </c>
      <c r="T44" s="1258" t="s">
        <v>110</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204</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129</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204</v>
      </c>
      <c r="B46" s="1366" t="s">
        <v>205</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401</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402</v>
      </c>
      <c r="AW46" s="503"/>
      <c r="AX46" s="503" t="str">
        <f>IF(T46="","",T46)</f>
        <v>Территория действия тарифа</v>
      </c>
      <c r="AY46" s="503"/>
      <c r="AZ46" s="503"/>
      <c r="BA46" s="1158">
        <v>21</v>
      </c>
    </row>
    <row customHeight="1" ht="24">
      <c r="A47" s="1366" t="s">
        <v>204</v>
      </c>
      <c r="B47" s="1366" t="s">
        <v>205</v>
      </c>
      <c r="C47" s="1366" t="s">
        <v>206</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403</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404</v>
      </c>
      <c r="AW47" s="503"/>
      <c r="AX47" s="503" t="str">
        <f>IF(T47="","",T47)</f>
        <v>Наименование системы теплоснабжения </v>
      </c>
      <c r="AY47" s="503"/>
      <c r="AZ47" s="503"/>
      <c r="BA47" s="1158">
        <v>23</v>
      </c>
    </row>
    <row customHeight="1" ht="21">
      <c r="A48" s="1366" t="s">
        <v>204</v>
      </c>
      <c r="B48" s="1366" t="s">
        <v>205</v>
      </c>
      <c r="C48" s="1366" t="s">
        <v>206</v>
      </c>
      <c r="D48" s="1366" t="s">
        <v>207</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405</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406</v>
      </c>
      <c r="AW48" s="503"/>
      <c r="AX48" s="503" t="str">
        <f>IF(T48="","",T48)</f>
        <v>Источник тепловой энергии  </v>
      </c>
      <c r="AY48" s="503"/>
      <c r="AZ48" s="503"/>
      <c r="BA48" s="1158">
        <v>20</v>
      </c>
    </row>
    <row s="1645" customFormat="1" customHeight="1" ht="1.05">
      <c r="A49" s="1346" t="s">
        <v>204</v>
      </c>
      <c r="B49" s="1346" t="s">
        <v>205</v>
      </c>
      <c r="C49" s="1346" t="s">
        <v>206</v>
      </c>
      <c r="D49" s="1346" t="s">
        <v>207</v>
      </c>
      <c r="E49" s="2262"/>
      <c r="F49" s="2262"/>
      <c r="G49" s="2262"/>
      <c r="H49" s="2262"/>
      <c r="I49" s="2259" t="str">
        <f>S48&amp;".1"</f>
        <v>....1</v>
      </c>
      <c r="J49" s="1346"/>
      <c r="K49" s="1346"/>
      <c r="L49" s="1349" t="s">
        <v>407</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204</v>
      </c>
      <c r="B50" s="1346" t="s">
        <v>205</v>
      </c>
      <c r="C50" s="1346" t="s">
        <v>206</v>
      </c>
      <c r="D50" s="1346" t="s">
        <v>207</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204</v>
      </c>
      <c r="B51" s="1366" t="s">
        <v>205</v>
      </c>
      <c r="C51" s="1366" t="s">
        <v>206</v>
      </c>
      <c r="D51" s="1366" t="s">
        <v>207</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484</v>
      </c>
      <c r="AV51" s="514">
        <f>STRCHECKDATE(V54:AT54)</f>
      </c>
      <c r="AW51" s="503"/>
      <c r="AX51" s="503" t="str">
        <f>IF(T51="","",T51)</f>
        <v/>
      </c>
      <c r="AY51" s="503"/>
      <c r="AZ51" s="503"/>
      <c r="BA51" s="1158">
        <v>21</v>
      </c>
    </row>
    <row customHeight="1" ht="11.549999999999999">
      <c r="A52" s="1366" t="s">
        <v>204</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469</v>
      </c>
      <c r="AN52" s="1396"/>
      <c r="AO52" s="1499"/>
      <c r="AP52" s="1396"/>
      <c r="AQ52" s="1396"/>
      <c r="AR52" s="1396"/>
      <c r="AS52" s="1396"/>
      <c r="AT52" s="1393"/>
      <c r="AU52" s="2257"/>
      <c r="AW52" s="503"/>
      <c r="AX52" s="503"/>
      <c r="AY52" s="503"/>
      <c r="AZ52" s="503"/>
      <c r="BA52" s="1158">
        <v>11</v>
      </c>
    </row>
    <row customHeight="1" ht="11.549999999999999">
      <c r="A53" s="1366" t="s">
        <v>204</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470</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204</v>
      </c>
      <c r="B54" s="1366" t="s">
        <v>205</v>
      </c>
      <c r="C54" s="1366" t="s">
        <v>206</v>
      </c>
      <c r="D54" s="1366" t="s">
        <v>207</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471</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204</v>
      </c>
      <c r="B55" s="1366" t="s">
        <v>205</v>
      </c>
      <c r="C55" s="1366" t="s">
        <v>206</v>
      </c>
      <c r="D55" s="1366" t="s">
        <v>207</v>
      </c>
      <c r="E55" s="2262"/>
      <c r="F55" s="2262"/>
      <c r="G55" s="2262"/>
      <c r="H55" s="2262"/>
      <c r="I55" s="2289"/>
      <c r="J55" s="2259"/>
      <c r="K55" s="1366"/>
      <c r="L55" s="1367"/>
      <c r="P55" s="2260"/>
      <c r="Q55" s="2260"/>
      <c r="R55" s="359"/>
      <c r="S55" s="1281"/>
      <c r="T55" s="290" t="s">
        <v>472</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204</v>
      </c>
      <c r="B56" s="1346" t="s">
        <v>205</v>
      </c>
      <c r="C56" s="1346" t="s">
        <v>206</v>
      </c>
      <c r="D56" s="1346" t="s">
        <v>207</v>
      </c>
      <c r="E56" s="2262"/>
      <c r="F56" s="2262"/>
      <c r="G56" s="2262"/>
      <c r="H56" s="2262"/>
      <c r="I56" s="2259"/>
      <c r="J56" s="1346"/>
      <c r="K56" s="1346"/>
      <c r="L56" s="1349"/>
      <c r="M56" s="513"/>
      <c r="N56" s="513"/>
      <c r="O56" s="513"/>
      <c r="P56" s="2260"/>
      <c r="Q56" s="1334"/>
      <c r="R56" s="359"/>
      <c r="S56" s="1389"/>
      <c r="T56" s="1390" t="s">
        <v>416</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204</v>
      </c>
      <c r="B57" s="1346" t="s">
        <v>205</v>
      </c>
      <c r="C57" s="1346" t="s">
        <v>206</v>
      </c>
      <c r="D57" s="1346" t="s">
        <v>207</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204</v>
      </c>
      <c r="B58" s="1346" t="s">
        <v>205</v>
      </c>
      <c r="C58" s="1346" t="s">
        <v>206</v>
      </c>
      <c r="D58" s="1317"/>
      <c r="E58" s="2262"/>
      <c r="F58" s="2262"/>
      <c r="G58" s="2261"/>
      <c r="H58" s="1317"/>
      <c r="I58" s="1317"/>
      <c r="J58" s="1317"/>
      <c r="K58" s="1317"/>
      <c r="L58" s="1342"/>
      <c r="M58" s="1318"/>
      <c r="N58" s="1318"/>
      <c r="P58" s="1319"/>
      <c r="Q58" s="1320"/>
      <c r="R58" s="1319"/>
      <c r="S58" s="1325"/>
      <c r="T58" s="1328" t="s">
        <v>418</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204</v>
      </c>
      <c r="B59" s="1346" t="s">
        <v>205</v>
      </c>
      <c r="C59" s="1317"/>
      <c r="D59" s="1317"/>
      <c r="E59" s="2262"/>
      <c r="F59" s="2261"/>
      <c r="G59" s="1317"/>
      <c r="H59" s="1317"/>
      <c r="I59" s="1317"/>
      <c r="J59" s="1317"/>
      <c r="K59" s="1317"/>
      <c r="L59" s="1342"/>
      <c r="M59" s="1324"/>
      <c r="N59" s="1324"/>
      <c r="P59" s="1319"/>
      <c r="Q59" s="1320"/>
      <c r="R59" s="1319"/>
      <c r="S59" s="1325"/>
      <c r="T59" s="1328" t="s">
        <v>419</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204</v>
      </c>
      <c r="B60" s="1346"/>
      <c r="C60" s="1346"/>
      <c r="D60" s="1346"/>
      <c r="E60" s="2262"/>
      <c r="F60" s="1346"/>
      <c r="G60" s="1346"/>
      <c r="H60" s="1346"/>
      <c r="I60" s="1346"/>
      <c r="J60" s="1346"/>
      <c r="K60" s="1346"/>
      <c r="L60" s="1349"/>
      <c r="M60" s="1324"/>
      <c r="N60" s="1324"/>
      <c r="O60" s="521"/>
      <c r="P60" s="383"/>
      <c r="Q60" s="1347"/>
      <c r="R60" s="383"/>
      <c r="S60" s="1325"/>
      <c r="T60" s="1328" t="s">
        <v>420</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204</v>
      </c>
      <c r="B61" s="1346"/>
      <c r="C61" s="1346"/>
      <c r="D61" s="1346"/>
      <c r="E61" s="2261"/>
      <c r="F61" s="1346"/>
      <c r="G61" s="1346"/>
      <c r="H61" s="1346"/>
      <c r="I61" s="1346"/>
      <c r="J61" s="1346"/>
      <c r="K61" s="1346"/>
      <c r="L61" s="1349"/>
      <c r="M61" s="1324"/>
      <c r="N61" s="1324"/>
      <c r="O61" s="521"/>
      <c r="P61" s="383"/>
      <c r="Q61" s="1347"/>
      <c r="R61" s="383"/>
      <c r="S61" s="1325"/>
      <c r="T61" s="1328" t="s">
        <v>420</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452</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D76A1C-1E9A-3B58-2835-0.15BC90A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401</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402</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486</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487</v>
      </c>
      <c r="U5" s="303"/>
      <c r="V5" s="2353"/>
      <c r="W5" s="2354"/>
      <c r="X5" s="2354"/>
      <c r="Y5" s="2354"/>
      <c r="Z5" s="2354"/>
      <c r="AA5" s="2354"/>
      <c r="AB5" s="2355"/>
      <c r="AC5" s="2356"/>
      <c r="AD5" s="2357"/>
      <c r="AE5" s="2357"/>
      <c r="AF5" s="2357"/>
      <c r="AG5" s="2357"/>
      <c r="AH5" s="2357"/>
      <c r="AI5" s="2357"/>
      <c r="AJ5" s="2358"/>
      <c r="AK5" s="1261" t="s">
        <v>488</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410</v>
      </c>
      <c r="P6" s="2260"/>
      <c r="Q6" s="2260">
        <v>1</v>
      </c>
      <c r="R6" s="360"/>
      <c r="S6" s="1428">
        <f>$J6</f>
      </c>
      <c r="T6" s="289" t="s">
        <v>411</v>
      </c>
      <c r="U6" s="303"/>
      <c r="V6" s="2248"/>
      <c r="W6" s="2249"/>
      <c r="X6" s="2249"/>
      <c r="Y6" s="2249"/>
      <c r="Z6" s="2249"/>
      <c r="AA6" s="2249"/>
      <c r="AB6" s="2250"/>
      <c r="AC6" s="2248"/>
      <c r="AD6" s="2249"/>
      <c r="AE6" s="2249"/>
      <c r="AF6" s="2249"/>
      <c r="AG6" s="2249"/>
      <c r="AH6" s="2249"/>
      <c r="AI6" s="2249"/>
      <c r="AJ6" s="2250"/>
      <c r="AK6" s="1310" t="s">
        <v>489</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370"/>
      <c r="X9" s="370"/>
      <c r="Y9" s="370"/>
      <c r="Z9" s="370"/>
      <c r="AA9" s="370"/>
      <c r="AB9" s="370"/>
      <c r="AC9" s="370"/>
      <c r="AD9" s="370"/>
      <c r="AE9" s="370"/>
      <c r="AF9" s="370"/>
      <c r="AG9" s="370"/>
      <c r="AH9" s="370"/>
      <c r="AI9" s="370"/>
      <c r="AJ9" s="370"/>
      <c r="AK9" s="1261" t="s">
        <v>491</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416</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ПАО "ОГК-2"-Ставропольская ГРЭС</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t="s">
        <v>305</v>
      </c>
      <c r="AQ36" s="1158">
        <v>14</v>
      </c>
    </row>
    <row customHeight="1" ht="14.699999999999998">
      <c r="Q37" s="379"/>
      <c r="R37" s="379"/>
      <c r="S37" s="2276" t="s">
        <v>88</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355" t="s">
        <v>493</v>
      </c>
      <c r="W38" s="2265" t="s">
        <v>439</v>
      </c>
      <c r="X38" s="2266"/>
      <c r="Y38" s="2265" t="s">
        <v>440</v>
      </c>
      <c r="Z38" s="2272"/>
      <c r="AA38" s="2266"/>
      <c r="AB38" s="2281"/>
      <c r="AC38" s="1355" t="s">
        <v>493</v>
      </c>
      <c r="AD38" s="2265" t="s">
        <v>439</v>
      </c>
      <c r="AE38" s="2266"/>
      <c r="AF38" s="2265" t="s">
        <v>440</v>
      </c>
      <c r="AG38" s="2272"/>
      <c r="AH38" s="2266"/>
      <c r="AI38" s="2281"/>
      <c r="AJ38" s="2284"/>
      <c r="AK38" s="2130"/>
      <c r="AQ38" s="1158">
        <v>34</v>
      </c>
    </row>
    <row customHeight="1" ht="35.699999999999996">
      <c r="A39" s="1373"/>
      <c r="B39" s="1373" t="s">
        <v>141</v>
      </c>
      <c r="C39" s="1373" t="s">
        <v>142</v>
      </c>
      <c r="D39" s="1373" t="s">
        <v>143</v>
      </c>
      <c r="E39" s="1367" t="s">
        <v>441</v>
      </c>
      <c r="F39" s="1367" t="s">
        <v>442</v>
      </c>
      <c r="G39" s="1367" t="s">
        <v>443</v>
      </c>
      <c r="H39" s="1367"/>
      <c r="I39" s="1367" t="s">
        <v>494</v>
      </c>
      <c r="J39" s="1367" t="s">
        <v>446</v>
      </c>
      <c r="K39" s="1367" t="s">
        <v>495</v>
      </c>
      <c r="L39" s="1367" t="s">
        <v>422</v>
      </c>
      <c r="Q39" s="379"/>
      <c r="R39" s="379"/>
      <c r="S39" s="2276"/>
      <c r="T39" s="2212"/>
      <c r="U39" s="305"/>
      <c r="V39" s="1355" t="s">
        <v>496</v>
      </c>
      <c r="W39" s="1225" t="s">
        <v>497</v>
      </c>
      <c r="X39" s="1225" t="s">
        <v>498</v>
      </c>
      <c r="Y39" s="1360" t="s">
        <v>450</v>
      </c>
      <c r="Z39" s="2273" t="s">
        <v>451</v>
      </c>
      <c r="AA39" s="2274"/>
      <c r="AB39" s="2282"/>
      <c r="AC39" s="1355" t="s">
        <v>496</v>
      </c>
      <c r="AD39" s="1225" t="s">
        <v>497</v>
      </c>
      <c r="AE39" s="1225" t="s">
        <v>498</v>
      </c>
      <c r="AF39" s="1360" t="s">
        <v>450</v>
      </c>
      <c r="AG39" s="2273" t="s">
        <v>451</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230</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230</v>
      </c>
      <c r="B42" s="1366" t="s">
        <v>231</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401</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402</v>
      </c>
      <c r="AM42" s="503"/>
      <c r="AN42" s="503" t="str">
        <f>IF(T42="","",T42)</f>
        <v>Территория действия тарифа</v>
      </c>
      <c r="AO42" s="503"/>
      <c r="AP42" s="503"/>
      <c r="AQ42" s="1158">
        <v>23</v>
      </c>
    </row>
    <row customHeight="1" ht="24">
      <c r="A43" s="1366" t="s">
        <v>230</v>
      </c>
      <c r="B43" s="1366" t="s">
        <v>231</v>
      </c>
      <c r="C43" s="1366" t="s">
        <v>232</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486</v>
      </c>
      <c r="AM43" s="503"/>
      <c r="AN43" s="503" t="str">
        <f>IF(T43="","",T43)</f>
        <v>Наименование централизованной системы холодного водоснабжения</v>
      </c>
      <c r="AO43" s="503"/>
      <c r="AP43" s="503"/>
      <c r="AQ43" s="1158">
        <v>23</v>
      </c>
    </row>
    <row customHeight="1" ht="24">
      <c r="A44" s="1366" t="s">
        <v>230</v>
      </c>
      <c r="B44" s="1366" t="s">
        <v>231</v>
      </c>
      <c r="C44" s="1366" t="s">
        <v>232</v>
      </c>
      <c r="D44" s="1366" t="s">
        <v>499</v>
      </c>
      <c r="E44" s="2262"/>
      <c r="F44" s="2262"/>
      <c r="G44" s="2262"/>
      <c r="H44" s="2262"/>
      <c r="I44" s="2259" t="str">
        <f>S43&amp;".1"</f>
        <v>...1</v>
      </c>
      <c r="J44" s="1366"/>
      <c r="K44" s="1366"/>
      <c r="L44" s="1367"/>
      <c r="P44" s="2260">
        <v>1</v>
      </c>
      <c r="Q44" s="1357"/>
      <c r="R44" s="359"/>
      <c r="S44" s="1361" t="str">
        <f>$I44</f>
        <v>...1</v>
      </c>
      <c r="T44" s="288" t="s">
        <v>487</v>
      </c>
      <c r="U44" s="303"/>
      <c r="V44" s="2353"/>
      <c r="W44" s="2354"/>
      <c r="X44" s="2354"/>
      <c r="Y44" s="2354"/>
      <c r="Z44" s="2354"/>
      <c r="AA44" s="2354"/>
      <c r="AB44" s="2355"/>
      <c r="AC44" s="2356"/>
      <c r="AD44" s="2357"/>
      <c r="AE44" s="2357"/>
      <c r="AF44" s="2357"/>
      <c r="AG44" s="2357"/>
      <c r="AH44" s="2357"/>
      <c r="AI44" s="2357"/>
      <c r="AJ44" s="2358"/>
      <c r="AK44" s="1261" t="s">
        <v>488</v>
      </c>
      <c r="AM44" s="503"/>
      <c r="AN44" s="503" t="str">
        <f>IF(T44="","",T44)</f>
        <v>Наименование признака дифференциации</v>
      </c>
      <c r="AO44" s="503"/>
      <c r="AP44" s="503"/>
      <c r="AQ44" s="1158">
        <v>23</v>
      </c>
    </row>
    <row customHeight="1" ht="24">
      <c r="A45" s="1366" t="s">
        <v>230</v>
      </c>
      <c r="B45" s="1366" t="s">
        <v>231</v>
      </c>
      <c r="C45" s="1366" t="s">
        <v>232</v>
      </c>
      <c r="D45" s="1366" t="s">
        <v>499</v>
      </c>
      <c r="E45" s="2262"/>
      <c r="F45" s="2262"/>
      <c r="G45" s="2262"/>
      <c r="H45" s="2262"/>
      <c r="I45" s="2289"/>
      <c r="J45" s="2259" t="str">
        <f>I44&amp;".1"</f>
        <v>...1.1</v>
      </c>
      <c r="K45" s="1366"/>
      <c r="L45" s="1367" t="s">
        <v>410</v>
      </c>
      <c r="P45" s="2260"/>
      <c r="Q45" s="2260">
        <v>1</v>
      </c>
      <c r="R45" s="360"/>
      <c r="S45" s="1361" t="str">
        <f>$J45</f>
        <v>...1.1</v>
      </c>
      <c r="T45" s="289" t="s">
        <v>411</v>
      </c>
      <c r="U45" s="303"/>
      <c r="V45" s="2248"/>
      <c r="W45" s="2249"/>
      <c r="X45" s="2249"/>
      <c r="Y45" s="2249"/>
      <c r="Z45" s="2249"/>
      <c r="AA45" s="2249"/>
      <c r="AB45" s="2250"/>
      <c r="AC45" s="2248"/>
      <c r="AD45" s="2249"/>
      <c r="AE45" s="2249"/>
      <c r="AF45" s="2249"/>
      <c r="AG45" s="2249"/>
      <c r="AH45" s="2249"/>
      <c r="AI45" s="2249"/>
      <c r="AJ45" s="2250"/>
      <c r="AK45" s="1310" t="s">
        <v>489</v>
      </c>
      <c r="AM45" s="503"/>
      <c r="AN45" s="503" t="str">
        <f>IF(T45="","",T45)</f>
        <v>Группа потребителей</v>
      </c>
      <c r="AO45" s="503"/>
      <c r="AP45" s="503"/>
      <c r="AQ45" s="1158">
        <v>23</v>
      </c>
    </row>
    <row customHeight="1" ht="24">
      <c r="A46" s="1366" t="s">
        <v>230</v>
      </c>
      <c r="B46" s="1366" t="s">
        <v>231</v>
      </c>
      <c r="C46" s="1366" t="s">
        <v>232</v>
      </c>
      <c r="D46" s="1366" t="s">
        <v>499</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230</v>
      </c>
      <c r="B47" s="1366" t="s">
        <v>231</v>
      </c>
      <c r="C47" s="1366" t="s">
        <v>232</v>
      </c>
      <c r="D47" s="1366" t="s">
        <v>499</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230</v>
      </c>
      <c r="B48" s="1366" t="s">
        <v>231</v>
      </c>
      <c r="C48" s="1366" t="s">
        <v>232</v>
      </c>
      <c r="D48" s="1366" t="s">
        <v>499</v>
      </c>
      <c r="E48" s="2262"/>
      <c r="F48" s="2262"/>
      <c r="G48" s="2262"/>
      <c r="H48" s="2262"/>
      <c r="I48" s="2289"/>
      <c r="J48" s="2259"/>
      <c r="K48" s="1366"/>
      <c r="L48" s="1367"/>
      <c r="P48" s="2260"/>
      <c r="Q48" s="2260"/>
      <c r="R48" s="359"/>
      <c r="S48" s="1281"/>
      <c r="T48" s="290" t="s">
        <v>490</v>
      </c>
      <c r="U48" s="370"/>
      <c r="V48" s="370"/>
      <c r="W48" s="370"/>
      <c r="X48" s="370"/>
      <c r="Y48" s="370"/>
      <c r="Z48" s="370"/>
      <c r="AA48" s="370"/>
      <c r="AB48" s="370"/>
      <c r="AC48" s="370"/>
      <c r="AD48" s="370"/>
      <c r="AE48" s="370"/>
      <c r="AF48" s="370"/>
      <c r="AG48" s="370"/>
      <c r="AH48" s="370"/>
      <c r="AI48" s="370"/>
      <c r="AJ48" s="370"/>
      <c r="AK48" s="1261" t="s">
        <v>491</v>
      </c>
      <c r="AM48" s="503"/>
      <c r="AN48" s="503" t="str">
        <f>IF(T48="","",T48)</f>
        <v>Добавить значение признака дифференциации</v>
      </c>
      <c r="AO48" s="503"/>
      <c r="AP48" s="503"/>
      <c r="AQ48" s="1158">
        <v>20</v>
      </c>
    </row>
    <row customHeight="1" ht="22.049999999999997">
      <c r="A49" s="1366" t="s">
        <v>230</v>
      </c>
      <c r="B49" s="1366" t="s">
        <v>231</v>
      </c>
      <c r="C49" s="1366" t="s">
        <v>232</v>
      </c>
      <c r="D49" s="1366" t="s">
        <v>499</v>
      </c>
      <c r="E49" s="2262"/>
      <c r="F49" s="2262"/>
      <c r="G49" s="2262"/>
      <c r="H49" s="2262"/>
      <c r="I49" s="2259"/>
      <c r="J49" s="1366"/>
      <c r="K49" s="1366"/>
      <c r="L49" s="1367"/>
      <c r="P49" s="2260"/>
      <c r="Q49" s="1357"/>
      <c r="R49" s="359"/>
      <c r="S49" s="1281"/>
      <c r="T49" s="368" t="s">
        <v>416</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230</v>
      </c>
      <c r="B50" s="1366" t="s">
        <v>231</v>
      </c>
      <c r="C50" s="1366" t="s">
        <v>232</v>
      </c>
      <c r="D50" s="1366" t="s">
        <v>499</v>
      </c>
      <c r="E50" s="2262"/>
      <c r="F50" s="2262"/>
      <c r="G50" s="2262"/>
      <c r="H50" s="2261"/>
      <c r="I50" s="1366"/>
      <c r="J50" s="1366"/>
      <c r="K50" s="1366"/>
      <c r="L50" s="1367"/>
      <c r="M50" s="1368"/>
      <c r="N50" s="1368"/>
      <c r="O50" s="540"/>
      <c r="P50" s="363"/>
      <c r="Q50" s="378"/>
      <c r="R50" s="358"/>
      <c r="S50" s="1281"/>
      <c r="T50" s="375" t="s">
        <v>492</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230</v>
      </c>
      <c r="B51" s="1346" t="s">
        <v>231</v>
      </c>
      <c r="C51" s="1317"/>
      <c r="D51" s="1317"/>
      <c r="E51" s="2262"/>
      <c r="F51" s="2261"/>
      <c r="G51" s="1317"/>
      <c r="H51" s="1317"/>
      <c r="I51" s="1317"/>
      <c r="J51" s="1317"/>
      <c r="K51" s="1317"/>
      <c r="L51" s="1429"/>
      <c r="M51" s="1324"/>
      <c r="N51" s="1324"/>
      <c r="P51" s="1319"/>
      <c r="Q51" s="1320"/>
      <c r="R51" s="1319"/>
      <c r="S51" s="1325"/>
      <c r="T51" s="1328" t="s">
        <v>419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230</v>
      </c>
      <c r="B52" s="1346"/>
      <c r="C52" s="1346"/>
      <c r="D52" s="1346"/>
      <c r="E52" s="2261"/>
      <c r="F52" s="1346"/>
      <c r="G52" s="1346"/>
      <c r="H52" s="1346"/>
      <c r="I52" s="1346"/>
      <c r="J52" s="1346"/>
      <c r="K52" s="1346"/>
      <c r="L52" s="1349"/>
      <c r="M52" s="1324"/>
      <c r="N52" s="1324"/>
      <c r="O52" s="521"/>
      <c r="P52" s="383"/>
      <c r="Q52" s="1347"/>
      <c r="R52" s="383"/>
      <c r="S52" s="1325"/>
      <c r="T52" s="1328" t="s">
        <v>420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452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FD4EA9-7EE3-DE8A-F9E3-0.9D89012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401</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402</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486</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487</v>
      </c>
      <c r="U5" s="303"/>
      <c r="V5" s="2353"/>
      <c r="W5" s="2354"/>
      <c r="X5" s="2354"/>
      <c r="Y5" s="2354"/>
      <c r="Z5" s="2354"/>
      <c r="AA5" s="2354"/>
      <c r="AB5" s="2355"/>
      <c r="AC5" s="2356"/>
      <c r="AD5" s="2357"/>
      <c r="AE5" s="2357"/>
      <c r="AF5" s="2357"/>
      <c r="AG5" s="2357"/>
      <c r="AH5" s="2357"/>
      <c r="AI5" s="2357"/>
      <c r="AJ5" s="2358"/>
      <c r="AK5" s="1261" t="s">
        <v>488</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410</v>
      </c>
      <c r="P6" s="2260"/>
      <c r="Q6" s="2260">
        <v>1</v>
      </c>
      <c r="R6" s="360"/>
      <c r="S6" s="1460">
        <f>$J6</f>
      </c>
      <c r="T6" s="289" t="s">
        <v>411</v>
      </c>
      <c r="U6" s="303"/>
      <c r="V6" s="2248"/>
      <c r="W6" s="2249"/>
      <c r="X6" s="2249"/>
      <c r="Y6" s="2249"/>
      <c r="Z6" s="2249"/>
      <c r="AA6" s="2249"/>
      <c r="AB6" s="2250"/>
      <c r="AC6" s="2248"/>
      <c r="AD6" s="2249"/>
      <c r="AE6" s="2249"/>
      <c r="AF6" s="2249"/>
      <c r="AG6" s="2249"/>
      <c r="AH6" s="2249"/>
      <c r="AI6" s="2249"/>
      <c r="AJ6" s="2250"/>
      <c r="AK6" s="1310" t="s">
        <v>489</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370"/>
      <c r="X9" s="370"/>
      <c r="Y9" s="370"/>
      <c r="Z9" s="370"/>
      <c r="AA9" s="370"/>
      <c r="AB9" s="370"/>
      <c r="AC9" s="370"/>
      <c r="AD9" s="370"/>
      <c r="AE9" s="370"/>
      <c r="AF9" s="370"/>
      <c r="AG9" s="370"/>
      <c r="AH9" s="370"/>
      <c r="AI9" s="370"/>
      <c r="AJ9" s="370"/>
      <c r="AK9" s="1261" t="s">
        <v>491</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416</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ПАО "ОГК-2"-Ставропольская ГРЭС</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t="s">
        <v>305</v>
      </c>
      <c r="AQ36" s="1158">
        <v>14</v>
      </c>
    </row>
    <row customHeight="1" ht="14.699999999999998">
      <c r="Q37" s="379"/>
      <c r="R37" s="379"/>
      <c r="S37" s="2276" t="s">
        <v>88</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55" t="s">
        <v>493</v>
      </c>
      <c r="W38" s="2265" t="s">
        <v>439</v>
      </c>
      <c r="X38" s="2266"/>
      <c r="Y38" s="2265" t="s">
        <v>440</v>
      </c>
      <c r="Z38" s="2272"/>
      <c r="AA38" s="2266"/>
      <c r="AB38" s="2281"/>
      <c r="AC38" s="1455" t="s">
        <v>493</v>
      </c>
      <c r="AD38" s="2265" t="s">
        <v>439</v>
      </c>
      <c r="AE38" s="2266"/>
      <c r="AF38" s="2265" t="s">
        <v>440</v>
      </c>
      <c r="AG38" s="2272"/>
      <c r="AH38" s="2266"/>
      <c r="AI38" s="2281"/>
      <c r="AJ38" s="2284"/>
      <c r="AK38" s="2130"/>
      <c r="AQ38" s="1158">
        <v>34</v>
      </c>
    </row>
    <row customHeight="1" ht="35.699999999999996">
      <c r="A39" s="1373"/>
      <c r="B39" s="1373" t="s">
        <v>141</v>
      </c>
      <c r="C39" s="1373" t="s">
        <v>142</v>
      </c>
      <c r="D39" s="1373" t="s">
        <v>143</v>
      </c>
      <c r="E39" s="1367" t="s">
        <v>441</v>
      </c>
      <c r="F39" s="1367" t="s">
        <v>442</v>
      </c>
      <c r="G39" s="1367" t="s">
        <v>443</v>
      </c>
      <c r="H39" s="1367"/>
      <c r="I39" s="1367" t="s">
        <v>494</v>
      </c>
      <c r="J39" s="1367" t="s">
        <v>446</v>
      </c>
      <c r="K39" s="1367" t="s">
        <v>495</v>
      </c>
      <c r="L39" s="1367" t="s">
        <v>422</v>
      </c>
      <c r="Q39" s="379"/>
      <c r="R39" s="379"/>
      <c r="S39" s="2276"/>
      <c r="T39" s="2212"/>
      <c r="U39" s="305"/>
      <c r="V39" s="1455" t="s">
        <v>496</v>
      </c>
      <c r="W39" s="1225" t="s">
        <v>497</v>
      </c>
      <c r="X39" s="1225" t="s">
        <v>498</v>
      </c>
      <c r="Y39" s="1458" t="s">
        <v>450</v>
      </c>
      <c r="Z39" s="2273" t="s">
        <v>451</v>
      </c>
      <c r="AA39" s="2274"/>
      <c r="AB39" s="2282"/>
      <c r="AC39" s="1455" t="s">
        <v>496</v>
      </c>
      <c r="AD39" s="1225" t="s">
        <v>497</v>
      </c>
      <c r="AE39" s="1225" t="s">
        <v>498</v>
      </c>
      <c r="AF39" s="1458" t="s">
        <v>450</v>
      </c>
      <c r="AG39" s="2273" t="s">
        <v>451</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235</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235</v>
      </c>
      <c r="B42" s="1366" t="s">
        <v>236</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401</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402</v>
      </c>
      <c r="AM42" s="503"/>
      <c r="AN42" s="503" t="str">
        <f>IF(T42="","",T42)</f>
        <v>Территория действия тарифа</v>
      </c>
      <c r="AO42" s="503"/>
      <c r="AP42" s="503"/>
      <c r="AQ42" s="1158">
        <v>23</v>
      </c>
    </row>
    <row customHeight="1" ht="24">
      <c r="A43" s="1366" t="s">
        <v>235</v>
      </c>
      <c r="B43" s="1366" t="s">
        <v>236</v>
      </c>
      <c r="C43" s="1366" t="s">
        <v>237</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486</v>
      </c>
      <c r="AM43" s="503"/>
      <c r="AN43" s="503" t="str">
        <f>IF(T43="","",T43)</f>
        <v>Наименование централизованной системы холодного водоснабжения</v>
      </c>
      <c r="AO43" s="503"/>
      <c r="AP43" s="503"/>
      <c r="AQ43" s="1158">
        <v>23</v>
      </c>
    </row>
    <row customHeight="1" ht="24">
      <c r="A44" s="1366" t="s">
        <v>235</v>
      </c>
      <c r="B44" s="1366" t="s">
        <v>236</v>
      </c>
      <c r="C44" s="1366" t="s">
        <v>237</v>
      </c>
      <c r="D44" s="1366" t="s">
        <v>500</v>
      </c>
      <c r="E44" s="2262"/>
      <c r="F44" s="2262"/>
      <c r="G44" s="2262"/>
      <c r="H44" s="2262"/>
      <c r="I44" s="2259" t="str">
        <f>S43&amp;".1"</f>
        <v>...1</v>
      </c>
      <c r="J44" s="1366"/>
      <c r="K44" s="1366"/>
      <c r="L44" s="1367"/>
      <c r="P44" s="2260">
        <v>1</v>
      </c>
      <c r="Q44" s="1453"/>
      <c r="R44" s="359"/>
      <c r="S44" s="1460" t="str">
        <f>$I44</f>
        <v>...1</v>
      </c>
      <c r="T44" s="288" t="s">
        <v>487</v>
      </c>
      <c r="U44" s="303"/>
      <c r="V44" s="2353"/>
      <c r="W44" s="2354"/>
      <c r="X44" s="2354"/>
      <c r="Y44" s="2354"/>
      <c r="Z44" s="2354"/>
      <c r="AA44" s="2354"/>
      <c r="AB44" s="2355"/>
      <c r="AC44" s="2356"/>
      <c r="AD44" s="2357"/>
      <c r="AE44" s="2357"/>
      <c r="AF44" s="2357"/>
      <c r="AG44" s="2357"/>
      <c r="AH44" s="2357"/>
      <c r="AI44" s="2357"/>
      <c r="AJ44" s="2358"/>
      <c r="AK44" s="1261" t="s">
        <v>488</v>
      </c>
      <c r="AM44" s="503"/>
      <c r="AN44" s="503" t="str">
        <f>IF(T44="","",T44)</f>
        <v>Наименование признака дифференциации</v>
      </c>
      <c r="AO44" s="503"/>
      <c r="AP44" s="503"/>
      <c r="AQ44" s="1158">
        <v>23</v>
      </c>
    </row>
    <row customHeight="1" ht="24">
      <c r="A45" s="1366" t="s">
        <v>235</v>
      </c>
      <c r="B45" s="1366" t="s">
        <v>236</v>
      </c>
      <c r="C45" s="1366" t="s">
        <v>237</v>
      </c>
      <c r="D45" s="1366" t="s">
        <v>500</v>
      </c>
      <c r="E45" s="2262"/>
      <c r="F45" s="2262"/>
      <c r="G45" s="2262"/>
      <c r="H45" s="2262"/>
      <c r="I45" s="2289"/>
      <c r="J45" s="2259" t="str">
        <f>I44&amp;".1"</f>
        <v>...1.1</v>
      </c>
      <c r="K45" s="1366"/>
      <c r="L45" s="1367" t="s">
        <v>410</v>
      </c>
      <c r="P45" s="2260"/>
      <c r="Q45" s="2260">
        <v>1</v>
      </c>
      <c r="R45" s="360"/>
      <c r="S45" s="1460" t="str">
        <f>$J45</f>
        <v>...1.1</v>
      </c>
      <c r="T45" s="289" t="s">
        <v>411</v>
      </c>
      <c r="U45" s="303"/>
      <c r="V45" s="2248"/>
      <c r="W45" s="2249"/>
      <c r="X45" s="2249"/>
      <c r="Y45" s="2249"/>
      <c r="Z45" s="2249"/>
      <c r="AA45" s="2249"/>
      <c r="AB45" s="2250"/>
      <c r="AC45" s="2248"/>
      <c r="AD45" s="2249"/>
      <c r="AE45" s="2249"/>
      <c r="AF45" s="2249"/>
      <c r="AG45" s="2249"/>
      <c r="AH45" s="2249"/>
      <c r="AI45" s="2249"/>
      <c r="AJ45" s="2250"/>
      <c r="AK45" s="1310" t="s">
        <v>489</v>
      </c>
      <c r="AM45" s="503"/>
      <c r="AN45" s="503" t="str">
        <f>IF(T45="","",T45)</f>
        <v>Группа потребителей</v>
      </c>
      <c r="AO45" s="503"/>
      <c r="AP45" s="503"/>
      <c r="AQ45" s="1158">
        <v>23</v>
      </c>
    </row>
    <row customHeight="1" ht="24">
      <c r="A46" s="1366" t="s">
        <v>235</v>
      </c>
      <c r="B46" s="1366" t="s">
        <v>236</v>
      </c>
      <c r="C46" s="1366" t="s">
        <v>237</v>
      </c>
      <c r="D46" s="1366" t="s">
        <v>500</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235</v>
      </c>
      <c r="B47" s="1366" t="s">
        <v>236</v>
      </c>
      <c r="C47" s="1366" t="s">
        <v>237</v>
      </c>
      <c r="D47" s="1366" t="s">
        <v>500</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235</v>
      </c>
      <c r="B48" s="1366" t="s">
        <v>236</v>
      </c>
      <c r="C48" s="1366" t="s">
        <v>237</v>
      </c>
      <c r="D48" s="1366" t="s">
        <v>500</v>
      </c>
      <c r="E48" s="2262"/>
      <c r="F48" s="2262"/>
      <c r="G48" s="2262"/>
      <c r="H48" s="2262"/>
      <c r="I48" s="2289"/>
      <c r="J48" s="2259"/>
      <c r="K48" s="1366"/>
      <c r="L48" s="1367"/>
      <c r="P48" s="2260"/>
      <c r="Q48" s="2260"/>
      <c r="R48" s="359"/>
      <c r="S48" s="1281"/>
      <c r="T48" s="290" t="s">
        <v>490</v>
      </c>
      <c r="U48" s="370"/>
      <c r="V48" s="370"/>
      <c r="W48" s="370"/>
      <c r="X48" s="370"/>
      <c r="Y48" s="370"/>
      <c r="Z48" s="370"/>
      <c r="AA48" s="370"/>
      <c r="AB48" s="370"/>
      <c r="AC48" s="370"/>
      <c r="AD48" s="370"/>
      <c r="AE48" s="370"/>
      <c r="AF48" s="370"/>
      <c r="AG48" s="370"/>
      <c r="AH48" s="370"/>
      <c r="AI48" s="370"/>
      <c r="AJ48" s="370"/>
      <c r="AK48" s="1261" t="s">
        <v>491</v>
      </c>
      <c r="AM48" s="503"/>
      <c r="AN48" s="503" t="str">
        <f>IF(T48="","",T48)</f>
        <v>Добавить значение признака дифференциации</v>
      </c>
      <c r="AO48" s="503"/>
      <c r="AP48" s="503"/>
      <c r="AQ48" s="1158">
        <v>20</v>
      </c>
    </row>
    <row customHeight="1" ht="22.049999999999997">
      <c r="A49" s="1366" t="s">
        <v>235</v>
      </c>
      <c r="B49" s="1366" t="s">
        <v>236</v>
      </c>
      <c r="C49" s="1366" t="s">
        <v>237</v>
      </c>
      <c r="D49" s="1366" t="s">
        <v>500</v>
      </c>
      <c r="E49" s="2262"/>
      <c r="F49" s="2262"/>
      <c r="G49" s="2262"/>
      <c r="H49" s="2262"/>
      <c r="I49" s="2259"/>
      <c r="J49" s="1366"/>
      <c r="K49" s="1366"/>
      <c r="L49" s="1367"/>
      <c r="P49" s="2260"/>
      <c r="Q49" s="1453"/>
      <c r="R49" s="359"/>
      <c r="S49" s="1281"/>
      <c r="T49" s="368" t="s">
        <v>416</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235</v>
      </c>
      <c r="B50" s="1366" t="s">
        <v>236</v>
      </c>
      <c r="C50" s="1366" t="s">
        <v>237</v>
      </c>
      <c r="D50" s="1366" t="s">
        <v>500</v>
      </c>
      <c r="E50" s="2262"/>
      <c r="F50" s="2262"/>
      <c r="G50" s="2262"/>
      <c r="H50" s="2261"/>
      <c r="I50" s="1366"/>
      <c r="J50" s="1366"/>
      <c r="K50" s="1366"/>
      <c r="L50" s="1367"/>
      <c r="M50" s="1368"/>
      <c r="N50" s="1368"/>
      <c r="O50" s="540"/>
      <c r="P50" s="363"/>
      <c r="Q50" s="378"/>
      <c r="R50" s="358"/>
      <c r="S50" s="1281"/>
      <c r="T50" s="375" t="s">
        <v>492</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235</v>
      </c>
      <c r="B51" s="1346" t="s">
        <v>236</v>
      </c>
      <c r="C51" s="1317"/>
      <c r="D51" s="1317"/>
      <c r="E51" s="2262"/>
      <c r="F51" s="2261"/>
      <c r="G51" s="1317"/>
      <c r="H51" s="1317"/>
      <c r="I51" s="1317"/>
      <c r="J51" s="1317"/>
      <c r="K51" s="1317"/>
      <c r="L51" s="1461"/>
      <c r="M51" s="1324"/>
      <c r="N51" s="1324"/>
      <c r="P51" s="1319"/>
      <c r="Q51" s="1320"/>
      <c r="R51" s="1319"/>
      <c r="S51" s="1325"/>
      <c r="T51" s="1328" t="s">
        <v>419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235</v>
      </c>
      <c r="B52" s="1346"/>
      <c r="C52" s="1346"/>
      <c r="D52" s="1346"/>
      <c r="E52" s="2261"/>
      <c r="F52" s="1346"/>
      <c r="G52" s="1346"/>
      <c r="H52" s="1346"/>
      <c r="I52" s="1346"/>
      <c r="J52" s="1346"/>
      <c r="K52" s="1346"/>
      <c r="L52" s="1349"/>
      <c r="M52" s="1324"/>
      <c r="N52" s="1324"/>
      <c r="O52" s="521"/>
      <c r="P52" s="383"/>
      <c r="Q52" s="1347"/>
      <c r="R52" s="383"/>
      <c r="S52" s="1325"/>
      <c r="T52" s="1328" t="s">
        <v>420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6336C6-A5BA-3A63-1F89-0.67674F1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401</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402</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486</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487</v>
      </c>
      <c r="U5" s="303"/>
      <c r="V5" s="2353"/>
      <c r="W5" s="2354"/>
      <c r="X5" s="2354"/>
      <c r="Y5" s="2354"/>
      <c r="Z5" s="2354"/>
      <c r="AA5" s="2354"/>
      <c r="AB5" s="2355"/>
      <c r="AC5" s="2356"/>
      <c r="AD5" s="2357"/>
      <c r="AE5" s="2357"/>
      <c r="AF5" s="2357"/>
      <c r="AG5" s="2357"/>
      <c r="AH5" s="2357"/>
      <c r="AI5" s="2357"/>
      <c r="AJ5" s="2358"/>
      <c r="AK5" s="1261" t="s">
        <v>488</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410</v>
      </c>
      <c r="P6" s="2260"/>
      <c r="Q6" s="2260">
        <v>1</v>
      </c>
      <c r="R6" s="360"/>
      <c r="S6" s="1460">
        <f>$J6</f>
      </c>
      <c r="T6" s="289" t="s">
        <v>411</v>
      </c>
      <c r="U6" s="303"/>
      <c r="V6" s="2248"/>
      <c r="W6" s="2249"/>
      <c r="X6" s="2249"/>
      <c r="Y6" s="2249"/>
      <c r="Z6" s="2249"/>
      <c r="AA6" s="2249"/>
      <c r="AB6" s="2250"/>
      <c r="AC6" s="2248"/>
      <c r="AD6" s="2249"/>
      <c r="AE6" s="2249"/>
      <c r="AF6" s="2249"/>
      <c r="AG6" s="2249"/>
      <c r="AH6" s="2249"/>
      <c r="AI6" s="2249"/>
      <c r="AJ6" s="2250"/>
      <c r="AK6" s="1310" t="s">
        <v>489</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370"/>
      <c r="X9" s="370"/>
      <c r="Y9" s="370"/>
      <c r="Z9" s="370"/>
      <c r="AA9" s="370"/>
      <c r="AB9" s="370"/>
      <c r="AC9" s="370"/>
      <c r="AD9" s="370"/>
      <c r="AE9" s="370"/>
      <c r="AF9" s="370"/>
      <c r="AG9" s="370"/>
      <c r="AH9" s="370"/>
      <c r="AI9" s="370"/>
      <c r="AJ9" s="370"/>
      <c r="AK9" s="1261" t="s">
        <v>491</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416</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ПАО "ОГК-2"-Ставропольская ГРЭС</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t="s">
        <v>305</v>
      </c>
      <c r="AQ36" s="1158">
        <v>14</v>
      </c>
    </row>
    <row customHeight="1" ht="14.699999999999998">
      <c r="Q37" s="379"/>
      <c r="R37" s="379"/>
      <c r="S37" s="2276" t="s">
        <v>88</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55" t="s">
        <v>493</v>
      </c>
      <c r="W38" s="2265" t="s">
        <v>439</v>
      </c>
      <c r="X38" s="2266"/>
      <c r="Y38" s="2265" t="s">
        <v>440</v>
      </c>
      <c r="Z38" s="2272"/>
      <c r="AA38" s="2266"/>
      <c r="AB38" s="2281"/>
      <c r="AC38" s="1455" t="s">
        <v>493</v>
      </c>
      <c r="AD38" s="2265" t="s">
        <v>439</v>
      </c>
      <c r="AE38" s="2266"/>
      <c r="AF38" s="2265" t="s">
        <v>440</v>
      </c>
      <c r="AG38" s="2272"/>
      <c r="AH38" s="2266"/>
      <c r="AI38" s="2281"/>
      <c r="AJ38" s="2284"/>
      <c r="AK38" s="2130"/>
      <c r="AQ38" s="1158">
        <v>34</v>
      </c>
    </row>
    <row customHeight="1" ht="35.699999999999996">
      <c r="A39" s="1373"/>
      <c r="B39" s="1373" t="s">
        <v>141</v>
      </c>
      <c r="C39" s="1373" t="s">
        <v>142</v>
      </c>
      <c r="D39" s="1373" t="s">
        <v>143</v>
      </c>
      <c r="E39" s="1367" t="s">
        <v>441</v>
      </c>
      <c r="F39" s="1367" t="s">
        <v>442</v>
      </c>
      <c r="G39" s="1367" t="s">
        <v>443</v>
      </c>
      <c r="H39" s="1367"/>
      <c r="I39" s="1367" t="s">
        <v>494</v>
      </c>
      <c r="J39" s="1367" t="s">
        <v>446</v>
      </c>
      <c r="K39" s="1367" t="s">
        <v>495</v>
      </c>
      <c r="L39" s="1367" t="s">
        <v>422</v>
      </c>
      <c r="Q39" s="379"/>
      <c r="R39" s="379"/>
      <c r="S39" s="2276"/>
      <c r="T39" s="2212"/>
      <c r="U39" s="305"/>
      <c r="V39" s="1455" t="s">
        <v>496</v>
      </c>
      <c r="W39" s="1225" t="s">
        <v>497</v>
      </c>
      <c r="X39" s="1225" t="s">
        <v>498</v>
      </c>
      <c r="Y39" s="1458" t="s">
        <v>450</v>
      </c>
      <c r="Z39" s="2273" t="s">
        <v>451</v>
      </c>
      <c r="AA39" s="2274"/>
      <c r="AB39" s="2282"/>
      <c r="AC39" s="1455" t="s">
        <v>496</v>
      </c>
      <c r="AD39" s="1225" t="s">
        <v>497</v>
      </c>
      <c r="AE39" s="1225" t="s">
        <v>498</v>
      </c>
      <c r="AF39" s="1458" t="s">
        <v>450</v>
      </c>
      <c r="AG39" s="2273" t="s">
        <v>451</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240</v>
      </c>
      <c r="B42" s="1366" t="s">
        <v>241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401</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402</v>
      </c>
      <c r="AM42" s="503"/>
      <c r="AN42" s="503" t="str">
        <f>IF(T42="","",T42)</f>
        <v>Территория действия тарифа</v>
      </c>
      <c r="AO42" s="503"/>
      <c r="AP42" s="503"/>
      <c r="AQ42" s="1158">
        <v>23</v>
      </c>
    </row>
    <row customHeight="1" ht="24">
      <c r="A43" s="1366" t="s">
        <v>240</v>
      </c>
      <c r="B43" s="1366" t="s">
        <v>241</v>
      </c>
      <c r="C43" s="1366" t="s">
        <v>242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486</v>
      </c>
      <c r="AM43" s="503"/>
      <c r="AN43" s="503" t="str">
        <f>IF(T43="","",T43)</f>
        <v>Наименование централизованной системы холодного водоснабжения</v>
      </c>
      <c r="AO43" s="503"/>
      <c r="AP43" s="503"/>
      <c r="AQ43" s="1158">
        <v>23</v>
      </c>
    </row>
    <row customHeight="1" ht="24">
      <c r="A44" s="1366" t="s">
        <v>240</v>
      </c>
      <c r="B44" s="1366" t="s">
        <v>241</v>
      </c>
      <c r="C44" s="1366" t="s">
        <v>242</v>
      </c>
      <c r="D44" s="1366" t="s">
        <v>501</v>
      </c>
      <c r="E44" s="2262"/>
      <c r="F44" s="2262"/>
      <c r="G44" s="2262"/>
      <c r="H44" s="2262"/>
      <c r="I44" s="2259" t="str">
        <f>S43&amp;".1"</f>
        <v>...1</v>
      </c>
      <c r="J44" s="1366"/>
      <c r="K44" s="1366"/>
      <c r="L44" s="1367"/>
      <c r="P44" s="2260">
        <v>1</v>
      </c>
      <c r="Q44" s="1453"/>
      <c r="R44" s="359"/>
      <c r="S44" s="1460" t="str">
        <f>$I44</f>
        <v>...1</v>
      </c>
      <c r="T44" s="288" t="s">
        <v>487</v>
      </c>
      <c r="U44" s="303"/>
      <c r="V44" s="2353"/>
      <c r="W44" s="2354"/>
      <c r="X44" s="2354"/>
      <c r="Y44" s="2354"/>
      <c r="Z44" s="2354"/>
      <c r="AA44" s="2354"/>
      <c r="AB44" s="2355"/>
      <c r="AC44" s="2356"/>
      <c r="AD44" s="2357"/>
      <c r="AE44" s="2357"/>
      <c r="AF44" s="2357"/>
      <c r="AG44" s="2357"/>
      <c r="AH44" s="2357"/>
      <c r="AI44" s="2357"/>
      <c r="AJ44" s="2358"/>
      <c r="AK44" s="1261" t="s">
        <v>488</v>
      </c>
      <c r="AM44" s="503"/>
      <c r="AN44" s="503" t="str">
        <f>IF(T44="","",T44)</f>
        <v>Наименование признака дифференциации</v>
      </c>
      <c r="AO44" s="503"/>
      <c r="AP44" s="503"/>
      <c r="AQ44" s="1158">
        <v>23</v>
      </c>
    </row>
    <row customHeight="1" ht="24">
      <c r="A45" s="1366" t="s">
        <v>240</v>
      </c>
      <c r="B45" s="1366" t="s">
        <v>241</v>
      </c>
      <c r="C45" s="1366" t="s">
        <v>242</v>
      </c>
      <c r="D45" s="1366" t="s">
        <v>501</v>
      </c>
      <c r="E45" s="2262"/>
      <c r="F45" s="2262"/>
      <c r="G45" s="2262"/>
      <c r="H45" s="2262"/>
      <c r="I45" s="2289"/>
      <c r="J45" s="2259" t="str">
        <f>I44&amp;".1"</f>
        <v>...1.1</v>
      </c>
      <c r="K45" s="1366"/>
      <c r="L45" s="1367" t="s">
        <v>410</v>
      </c>
      <c r="P45" s="2260"/>
      <c r="Q45" s="2260">
        <v>1</v>
      </c>
      <c r="R45" s="360"/>
      <c r="S45" s="1460" t="str">
        <f>$J45</f>
        <v>...1.1</v>
      </c>
      <c r="T45" s="289" t="s">
        <v>411</v>
      </c>
      <c r="U45" s="303"/>
      <c r="V45" s="2248"/>
      <c r="W45" s="2249"/>
      <c r="X45" s="2249"/>
      <c r="Y45" s="2249"/>
      <c r="Z45" s="2249"/>
      <c r="AA45" s="2249"/>
      <c r="AB45" s="2250"/>
      <c r="AC45" s="2248"/>
      <c r="AD45" s="2249"/>
      <c r="AE45" s="2249"/>
      <c r="AF45" s="2249"/>
      <c r="AG45" s="2249"/>
      <c r="AH45" s="2249"/>
      <c r="AI45" s="2249"/>
      <c r="AJ45" s="2250"/>
      <c r="AK45" s="1310" t="s">
        <v>489</v>
      </c>
      <c r="AM45" s="503"/>
      <c r="AN45" s="503" t="str">
        <f>IF(T45="","",T45)</f>
        <v>Группа потребителей</v>
      </c>
      <c r="AO45" s="503"/>
      <c r="AP45" s="503"/>
      <c r="AQ45" s="1158">
        <v>23</v>
      </c>
    </row>
    <row customHeight="1" ht="24">
      <c r="A46" s="1366" t="s">
        <v>240</v>
      </c>
      <c r="B46" s="1366" t="s">
        <v>241</v>
      </c>
      <c r="C46" s="1366" t="s">
        <v>242</v>
      </c>
      <c r="D46" s="1366" t="s">
        <v>501</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240</v>
      </c>
      <c r="B47" s="1366" t="s">
        <v>241</v>
      </c>
      <c r="C47" s="1366" t="s">
        <v>242</v>
      </c>
      <c r="D47" s="1366" t="s">
        <v>501</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240</v>
      </c>
      <c r="B48" s="1366" t="s">
        <v>241</v>
      </c>
      <c r="C48" s="1366" t="s">
        <v>242</v>
      </c>
      <c r="D48" s="1366" t="s">
        <v>501</v>
      </c>
      <c r="E48" s="2262"/>
      <c r="F48" s="2262"/>
      <c r="G48" s="2262"/>
      <c r="H48" s="2262"/>
      <c r="I48" s="2289"/>
      <c r="J48" s="2259"/>
      <c r="K48" s="1366"/>
      <c r="L48" s="1367"/>
      <c r="P48" s="2260"/>
      <c r="Q48" s="2260"/>
      <c r="R48" s="359"/>
      <c r="S48" s="1281"/>
      <c r="T48" s="290" t="s">
        <v>490</v>
      </c>
      <c r="U48" s="370"/>
      <c r="V48" s="370"/>
      <c r="W48" s="370"/>
      <c r="X48" s="370"/>
      <c r="Y48" s="370"/>
      <c r="Z48" s="370"/>
      <c r="AA48" s="370"/>
      <c r="AB48" s="370"/>
      <c r="AC48" s="370"/>
      <c r="AD48" s="370"/>
      <c r="AE48" s="370"/>
      <c r="AF48" s="370"/>
      <c r="AG48" s="370"/>
      <c r="AH48" s="370"/>
      <c r="AI48" s="370"/>
      <c r="AJ48" s="370"/>
      <c r="AK48" s="1261" t="s">
        <v>491</v>
      </c>
      <c r="AM48" s="503"/>
      <c r="AN48" s="503" t="str">
        <f>IF(T48="","",T48)</f>
        <v>Добавить значение признака дифференциации</v>
      </c>
      <c r="AO48" s="503"/>
      <c r="AP48" s="503"/>
      <c r="AQ48" s="1158">
        <v>20</v>
      </c>
    </row>
    <row customHeight="1" ht="22.049999999999997">
      <c r="A49" s="1366" t="s">
        <v>240</v>
      </c>
      <c r="B49" s="1366" t="s">
        <v>241</v>
      </c>
      <c r="C49" s="1366" t="s">
        <v>242</v>
      </c>
      <c r="D49" s="1366" t="s">
        <v>501</v>
      </c>
      <c r="E49" s="2262"/>
      <c r="F49" s="2262"/>
      <c r="G49" s="2262"/>
      <c r="H49" s="2262"/>
      <c r="I49" s="2259"/>
      <c r="J49" s="1366"/>
      <c r="K49" s="1366"/>
      <c r="L49" s="1367"/>
      <c r="P49" s="2260"/>
      <c r="Q49" s="1453"/>
      <c r="R49" s="359"/>
      <c r="S49" s="1281"/>
      <c r="T49" s="368" t="s">
        <v>416</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240</v>
      </c>
      <c r="B50" s="1366" t="s">
        <v>241</v>
      </c>
      <c r="C50" s="1366" t="s">
        <v>242</v>
      </c>
      <c r="D50" s="1366" t="s">
        <v>501</v>
      </c>
      <c r="E50" s="2262"/>
      <c r="F50" s="2262"/>
      <c r="G50" s="2262"/>
      <c r="H50" s="2261"/>
      <c r="I50" s="1366"/>
      <c r="J50" s="1366"/>
      <c r="K50" s="1366"/>
      <c r="L50" s="1367"/>
      <c r="M50" s="1368"/>
      <c r="N50" s="1368"/>
      <c r="O50" s="540"/>
      <c r="P50" s="363"/>
      <c r="Q50" s="378"/>
      <c r="R50" s="358"/>
      <c r="S50" s="1281"/>
      <c r="T50" s="375" t="s">
        <v>492</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240</v>
      </c>
      <c r="B51" s="1346" t="s">
        <v>241</v>
      </c>
      <c r="C51" s="1317"/>
      <c r="D51" s="1317"/>
      <c r="E51" s="2262"/>
      <c r="F51" s="2261"/>
      <c r="G51" s="1317"/>
      <c r="H51" s="1317"/>
      <c r="I51" s="1317"/>
      <c r="J51" s="1317"/>
      <c r="K51" s="1317"/>
      <c r="L51" s="1461"/>
      <c r="M51" s="1324"/>
      <c r="N51" s="1324"/>
      <c r="P51" s="1319"/>
      <c r="Q51" s="1320"/>
      <c r="R51" s="1319"/>
      <c r="S51" s="1325"/>
      <c r="T51" s="1328" t="s">
        <v>419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240</v>
      </c>
      <c r="B52" s="1346"/>
      <c r="C52" s="1346"/>
      <c r="D52" s="1346"/>
      <c r="E52" s="2261"/>
      <c r="F52" s="1346"/>
      <c r="G52" s="1346"/>
      <c r="H52" s="1346"/>
      <c r="I52" s="1346"/>
      <c r="J52" s="1346"/>
      <c r="K52" s="1346"/>
      <c r="L52" s="1349"/>
      <c r="M52" s="1324"/>
      <c r="N52" s="1324"/>
      <c r="O52" s="521"/>
      <c r="P52" s="383"/>
      <c r="Q52" s="1347"/>
      <c r="R52" s="383"/>
      <c r="S52" s="1325"/>
      <c r="T52" s="1328" t="s">
        <v>420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B1A3C-EB44-AC6D-DD9D-0.C4C241B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401</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402</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486</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487</v>
      </c>
      <c r="U5" s="303"/>
      <c r="V5" s="2353"/>
      <c r="W5" s="2354"/>
      <c r="X5" s="2354"/>
      <c r="Y5" s="2354"/>
      <c r="Z5" s="2354"/>
      <c r="AA5" s="2354"/>
      <c r="AB5" s="2355"/>
      <c r="AC5" s="2356"/>
      <c r="AD5" s="2357"/>
      <c r="AE5" s="2357"/>
      <c r="AF5" s="2357"/>
      <c r="AG5" s="2357"/>
      <c r="AH5" s="2357"/>
      <c r="AI5" s="2357"/>
      <c r="AJ5" s="2358"/>
      <c r="AK5" s="1261" t="s">
        <v>488</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410</v>
      </c>
      <c r="P6" s="2260"/>
      <c r="Q6" s="2260">
        <v>1</v>
      </c>
      <c r="R6" s="360"/>
      <c r="S6" s="1460">
        <f>$J6</f>
      </c>
      <c r="T6" s="289" t="s">
        <v>411</v>
      </c>
      <c r="U6" s="303"/>
      <c r="V6" s="2248"/>
      <c r="W6" s="2249"/>
      <c r="X6" s="2249"/>
      <c r="Y6" s="2249"/>
      <c r="Z6" s="2249"/>
      <c r="AA6" s="2249"/>
      <c r="AB6" s="2250"/>
      <c r="AC6" s="2248"/>
      <c r="AD6" s="2249"/>
      <c r="AE6" s="2249"/>
      <c r="AF6" s="2249"/>
      <c r="AG6" s="2249"/>
      <c r="AH6" s="2249"/>
      <c r="AI6" s="2249"/>
      <c r="AJ6" s="2250"/>
      <c r="AK6" s="1310" t="s">
        <v>489</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370"/>
      <c r="X9" s="370"/>
      <c r="Y9" s="370"/>
      <c r="Z9" s="370"/>
      <c r="AA9" s="370"/>
      <c r="AB9" s="370"/>
      <c r="AC9" s="370"/>
      <c r="AD9" s="370"/>
      <c r="AE9" s="370"/>
      <c r="AF9" s="370"/>
      <c r="AG9" s="370"/>
      <c r="AH9" s="370"/>
      <c r="AI9" s="370"/>
      <c r="AJ9" s="370"/>
      <c r="AK9" s="1261" t="s">
        <v>491</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416</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ПАО "ОГК-2"-Ставропольская ГРЭС</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t="s">
        <v>305</v>
      </c>
      <c r="AQ36" s="1158">
        <v>14</v>
      </c>
    </row>
    <row customHeight="1" ht="14.699999999999998">
      <c r="Q37" s="379"/>
      <c r="R37" s="379"/>
      <c r="S37" s="2276" t="s">
        <v>88</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55" t="s">
        <v>493</v>
      </c>
      <c r="W38" s="2265" t="s">
        <v>439</v>
      </c>
      <c r="X38" s="2266"/>
      <c r="Y38" s="2265" t="s">
        <v>440</v>
      </c>
      <c r="Z38" s="2272"/>
      <c r="AA38" s="2266"/>
      <c r="AB38" s="2281"/>
      <c r="AC38" s="1455" t="s">
        <v>493</v>
      </c>
      <c r="AD38" s="2265" t="s">
        <v>439</v>
      </c>
      <c r="AE38" s="2266"/>
      <c r="AF38" s="2265" t="s">
        <v>440</v>
      </c>
      <c r="AG38" s="2272"/>
      <c r="AH38" s="2266"/>
      <c r="AI38" s="2281"/>
      <c r="AJ38" s="2284"/>
      <c r="AK38" s="2130"/>
      <c r="AQ38" s="1158">
        <v>34</v>
      </c>
    </row>
    <row customHeight="1" ht="35.699999999999996">
      <c r="A39" s="1373"/>
      <c r="B39" s="1373" t="s">
        <v>141</v>
      </c>
      <c r="C39" s="1373" t="s">
        <v>142</v>
      </c>
      <c r="D39" s="1373" t="s">
        <v>143</v>
      </c>
      <c r="E39" s="1367" t="s">
        <v>441</v>
      </c>
      <c r="F39" s="1367" t="s">
        <v>442</v>
      </c>
      <c r="G39" s="1367" t="s">
        <v>443</v>
      </c>
      <c r="H39" s="1367"/>
      <c r="I39" s="1367" t="s">
        <v>494</v>
      </c>
      <c r="J39" s="1367" t="s">
        <v>446</v>
      </c>
      <c r="K39" s="1367" t="s">
        <v>495</v>
      </c>
      <c r="L39" s="1367" t="s">
        <v>422</v>
      </c>
      <c r="Q39" s="379"/>
      <c r="R39" s="379"/>
      <c r="S39" s="2276"/>
      <c r="T39" s="2212"/>
      <c r="U39" s="305"/>
      <c r="V39" s="1455" t="s">
        <v>496</v>
      </c>
      <c r="W39" s="1225" t="s">
        <v>497</v>
      </c>
      <c r="X39" s="1225" t="s">
        <v>498</v>
      </c>
      <c r="Y39" s="1458" t="s">
        <v>450</v>
      </c>
      <c r="Z39" s="2273" t="s">
        <v>451</v>
      </c>
      <c r="AA39" s="2274"/>
      <c r="AB39" s="2282"/>
      <c r="AC39" s="1455" t="s">
        <v>496</v>
      </c>
      <c r="AD39" s="1225" t="s">
        <v>497</v>
      </c>
      <c r="AE39" s="1225" t="s">
        <v>498</v>
      </c>
      <c r="AF39" s="1458" t="s">
        <v>450</v>
      </c>
      <c r="AG39" s="2273" t="s">
        <v>451</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245</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245</v>
      </c>
      <c r="B42" s="1366" t="s">
        <v>246</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401</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402</v>
      </c>
      <c r="AM42" s="503"/>
      <c r="AN42" s="503" t="str">
        <f>IF(T42="","",T42)</f>
        <v>Территория действия тарифа</v>
      </c>
      <c r="AO42" s="503"/>
      <c r="AP42" s="503"/>
      <c r="AQ42" s="1158">
        <v>23</v>
      </c>
    </row>
    <row customHeight="1" ht="24">
      <c r="A43" s="1366" t="s">
        <v>245</v>
      </c>
      <c r="B43" s="1366" t="s">
        <v>246</v>
      </c>
      <c r="C43" s="1366" t="s">
        <v>247</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486</v>
      </c>
      <c r="AM43" s="503"/>
      <c r="AN43" s="503" t="str">
        <f>IF(T43="","",T43)</f>
        <v>Наименование централизованной системы холодного водоснабжения</v>
      </c>
      <c r="AO43" s="503"/>
      <c r="AP43" s="503"/>
      <c r="AQ43" s="1158">
        <v>23</v>
      </c>
    </row>
    <row customHeight="1" ht="24">
      <c r="A44" s="1366" t="s">
        <v>245</v>
      </c>
      <c r="B44" s="1366" t="s">
        <v>246</v>
      </c>
      <c r="C44" s="1366" t="s">
        <v>247</v>
      </c>
      <c r="D44" s="1366" t="s">
        <v>502</v>
      </c>
      <c r="E44" s="2262"/>
      <c r="F44" s="2262"/>
      <c r="G44" s="2262"/>
      <c r="H44" s="2262"/>
      <c r="I44" s="2259" t="str">
        <f>S43&amp;".1"</f>
        <v>...1</v>
      </c>
      <c r="J44" s="1366"/>
      <c r="K44" s="1366"/>
      <c r="L44" s="1367"/>
      <c r="P44" s="2260">
        <v>1</v>
      </c>
      <c r="Q44" s="1453"/>
      <c r="R44" s="359"/>
      <c r="S44" s="1460" t="str">
        <f>$I44</f>
        <v>...1</v>
      </c>
      <c r="T44" s="288" t="s">
        <v>487</v>
      </c>
      <c r="U44" s="303"/>
      <c r="V44" s="2353"/>
      <c r="W44" s="2354"/>
      <c r="X44" s="2354"/>
      <c r="Y44" s="2354"/>
      <c r="Z44" s="2354"/>
      <c r="AA44" s="2354"/>
      <c r="AB44" s="2355"/>
      <c r="AC44" s="2356"/>
      <c r="AD44" s="2357"/>
      <c r="AE44" s="2357"/>
      <c r="AF44" s="2357"/>
      <c r="AG44" s="2357"/>
      <c r="AH44" s="2357"/>
      <c r="AI44" s="2357"/>
      <c r="AJ44" s="2358"/>
      <c r="AK44" s="1261" t="s">
        <v>488</v>
      </c>
      <c r="AM44" s="503"/>
      <c r="AN44" s="503" t="str">
        <f>IF(T44="","",T44)</f>
        <v>Наименование признака дифференциации</v>
      </c>
      <c r="AO44" s="503"/>
      <c r="AP44" s="503"/>
      <c r="AQ44" s="1158">
        <v>23</v>
      </c>
    </row>
    <row customHeight="1" ht="24">
      <c r="A45" s="1366" t="s">
        <v>245</v>
      </c>
      <c r="B45" s="1366" t="s">
        <v>246</v>
      </c>
      <c r="C45" s="1366" t="s">
        <v>247</v>
      </c>
      <c r="D45" s="1366" t="s">
        <v>502</v>
      </c>
      <c r="E45" s="2262"/>
      <c r="F45" s="2262"/>
      <c r="G45" s="2262"/>
      <c r="H45" s="2262"/>
      <c r="I45" s="2289"/>
      <c r="J45" s="2259" t="str">
        <f>I44&amp;".1"</f>
        <v>...1.1</v>
      </c>
      <c r="K45" s="1366"/>
      <c r="L45" s="1367" t="s">
        <v>410</v>
      </c>
      <c r="P45" s="2260"/>
      <c r="Q45" s="2260">
        <v>1</v>
      </c>
      <c r="R45" s="360"/>
      <c r="S45" s="1460" t="str">
        <f>$J45</f>
        <v>...1.1</v>
      </c>
      <c r="T45" s="289" t="s">
        <v>411</v>
      </c>
      <c r="U45" s="303"/>
      <c r="V45" s="2248"/>
      <c r="W45" s="2249"/>
      <c r="X45" s="2249"/>
      <c r="Y45" s="2249"/>
      <c r="Z45" s="2249"/>
      <c r="AA45" s="2249"/>
      <c r="AB45" s="2250"/>
      <c r="AC45" s="2248"/>
      <c r="AD45" s="2249"/>
      <c r="AE45" s="2249"/>
      <c r="AF45" s="2249"/>
      <c r="AG45" s="2249"/>
      <c r="AH45" s="2249"/>
      <c r="AI45" s="2249"/>
      <c r="AJ45" s="2250"/>
      <c r="AK45" s="1310" t="s">
        <v>489</v>
      </c>
      <c r="AM45" s="503"/>
      <c r="AN45" s="503" t="str">
        <f>IF(T45="","",T45)</f>
        <v>Группа потребителей</v>
      </c>
      <c r="AO45" s="503"/>
      <c r="AP45" s="503"/>
      <c r="AQ45" s="1158">
        <v>23</v>
      </c>
    </row>
    <row customHeight="1" ht="24">
      <c r="A46" s="1366" t="s">
        <v>245</v>
      </c>
      <c r="B46" s="1366" t="s">
        <v>246</v>
      </c>
      <c r="C46" s="1366" t="s">
        <v>247</v>
      </c>
      <c r="D46" s="1366" t="s">
        <v>502</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245</v>
      </c>
      <c r="B47" s="1366" t="s">
        <v>246</v>
      </c>
      <c r="C47" s="1366" t="s">
        <v>247</v>
      </c>
      <c r="D47" s="1366" t="s">
        <v>502</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245</v>
      </c>
      <c r="B48" s="1366" t="s">
        <v>246</v>
      </c>
      <c r="C48" s="1366" t="s">
        <v>247</v>
      </c>
      <c r="D48" s="1366" t="s">
        <v>502</v>
      </c>
      <c r="E48" s="2262"/>
      <c r="F48" s="2262"/>
      <c r="G48" s="2262"/>
      <c r="H48" s="2262"/>
      <c r="I48" s="2289"/>
      <c r="J48" s="2259"/>
      <c r="K48" s="1366"/>
      <c r="L48" s="1367"/>
      <c r="P48" s="2260"/>
      <c r="Q48" s="2260"/>
      <c r="R48" s="359"/>
      <c r="S48" s="1281"/>
      <c r="T48" s="290" t="s">
        <v>490</v>
      </c>
      <c r="U48" s="370"/>
      <c r="V48" s="370"/>
      <c r="W48" s="370"/>
      <c r="X48" s="370"/>
      <c r="Y48" s="370"/>
      <c r="Z48" s="370"/>
      <c r="AA48" s="370"/>
      <c r="AB48" s="370"/>
      <c r="AC48" s="370"/>
      <c r="AD48" s="370"/>
      <c r="AE48" s="370"/>
      <c r="AF48" s="370"/>
      <c r="AG48" s="370"/>
      <c r="AH48" s="370"/>
      <c r="AI48" s="370"/>
      <c r="AJ48" s="370"/>
      <c r="AK48" s="1261" t="s">
        <v>491</v>
      </c>
      <c r="AM48" s="503"/>
      <c r="AN48" s="503" t="str">
        <f>IF(T48="","",T48)</f>
        <v>Добавить значение признака дифференциации</v>
      </c>
      <c r="AO48" s="503"/>
      <c r="AP48" s="503"/>
      <c r="AQ48" s="1158">
        <v>20</v>
      </c>
    </row>
    <row customHeight="1" ht="22.049999999999997">
      <c r="A49" s="1366" t="s">
        <v>245</v>
      </c>
      <c r="B49" s="1366" t="s">
        <v>246</v>
      </c>
      <c r="C49" s="1366" t="s">
        <v>247</v>
      </c>
      <c r="D49" s="1366" t="s">
        <v>502</v>
      </c>
      <c r="E49" s="2262"/>
      <c r="F49" s="2262"/>
      <c r="G49" s="2262"/>
      <c r="H49" s="2262"/>
      <c r="I49" s="2259"/>
      <c r="J49" s="1366"/>
      <c r="K49" s="1366"/>
      <c r="L49" s="1367"/>
      <c r="P49" s="2260"/>
      <c r="Q49" s="1453"/>
      <c r="R49" s="359"/>
      <c r="S49" s="1281"/>
      <c r="T49" s="368" t="s">
        <v>416</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245</v>
      </c>
      <c r="B50" s="1366" t="s">
        <v>246</v>
      </c>
      <c r="C50" s="1366" t="s">
        <v>247</v>
      </c>
      <c r="D50" s="1366" t="s">
        <v>502</v>
      </c>
      <c r="E50" s="2262"/>
      <c r="F50" s="2262"/>
      <c r="G50" s="2262"/>
      <c r="H50" s="2261"/>
      <c r="I50" s="1366"/>
      <c r="J50" s="1366"/>
      <c r="K50" s="1366"/>
      <c r="L50" s="1367"/>
      <c r="M50" s="1368"/>
      <c r="N50" s="1368"/>
      <c r="O50" s="540"/>
      <c r="P50" s="363"/>
      <c r="Q50" s="378"/>
      <c r="R50" s="358"/>
      <c r="S50" s="1281"/>
      <c r="T50" s="375" t="s">
        <v>492</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245</v>
      </c>
      <c r="B51" s="1346" t="s">
        <v>246</v>
      </c>
      <c r="C51" s="1317"/>
      <c r="D51" s="1317"/>
      <c r="E51" s="2262"/>
      <c r="F51" s="2261"/>
      <c r="G51" s="1317"/>
      <c r="H51" s="1317"/>
      <c r="I51" s="1317"/>
      <c r="J51" s="1317"/>
      <c r="K51" s="1317"/>
      <c r="L51" s="1461"/>
      <c r="M51" s="1324"/>
      <c r="N51" s="1324"/>
      <c r="P51" s="1319"/>
      <c r="Q51" s="1320"/>
      <c r="R51" s="1319"/>
      <c r="S51" s="1325"/>
      <c r="T51" s="1328" t="s">
        <v>419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245</v>
      </c>
      <c r="B52" s="1346"/>
      <c r="C52" s="1346"/>
      <c r="D52" s="1346"/>
      <c r="E52" s="2261"/>
      <c r="F52" s="1346"/>
      <c r="G52" s="1346"/>
      <c r="H52" s="1346"/>
      <c r="I52" s="1346"/>
      <c r="J52" s="1346"/>
      <c r="K52" s="1346"/>
      <c r="L52" s="1349"/>
      <c r="M52" s="1324"/>
      <c r="N52" s="1324"/>
      <c r="O52" s="521"/>
      <c r="P52" s="383"/>
      <c r="Q52" s="1347"/>
      <c r="R52" s="383"/>
      <c r="S52" s="1325"/>
      <c r="T52" s="1328" t="s">
        <v>420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5BBC3-4AA8-5D3A-FF72-0.D90ECC8B}"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129</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400</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401</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402</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403</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404</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405</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406</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407</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468</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472</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418</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419</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420</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421</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422</v>
      </c>
      <c r="P20" s="1511"/>
      <c r="Q20" s="1513"/>
      <c r="R20" s="1513"/>
      <c r="Y20" s="1510" t="s">
        <v>424</v>
      </c>
      <c r="AA20" s="1510" t="s">
        <v>425</v>
      </c>
      <c r="AC20" s="1510" t="s">
        <v>474</v>
      </c>
      <c r="AG20" s="1510" t="s">
        <v>424</v>
      </c>
      <c r="AI20" s="1510" t="s">
        <v>425</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Филиал ПАО "ОГК-2"-Ставропольская ГРЭС</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427</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428</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427</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428</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431</v>
      </c>
      <c r="AB34" s="1645"/>
      <c r="AC34" s="1638"/>
      <c r="AD34" s="1638"/>
      <c r="AE34" s="1638"/>
      <c r="AF34" s="1638"/>
      <c r="AG34" s="1638"/>
      <c r="AH34" s="1638"/>
      <c r="AI34" s="1645" t="s">
        <v>431</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304</v>
      </c>
      <c r="T36" s="2130"/>
      <c r="U36" s="2130"/>
      <c r="V36" s="2130"/>
      <c r="W36" s="2130"/>
      <c r="X36" s="2130"/>
      <c r="Y36" s="2130"/>
      <c r="Z36" s="2130"/>
      <c r="AA36" s="2178"/>
      <c r="AB36" s="2178"/>
      <c r="AC36" s="2178"/>
      <c r="AD36" s="2130"/>
      <c r="AE36" s="2130"/>
      <c r="AF36" s="2130"/>
      <c r="AG36" s="2130"/>
      <c r="AH36" s="2130"/>
      <c r="AI36" s="2130"/>
      <c r="AJ36" s="2130"/>
      <c r="AK36" s="2130" t="s">
        <v>305</v>
      </c>
      <c r="AQ36" s="1634">
        <v>14</v>
      </c>
    </row>
    <row customHeight="1" ht="14.699999999999998">
      <c r="Q37" s="294"/>
      <c r="R37" s="379"/>
      <c r="S37" s="2276" t="s">
        <v>88</v>
      </c>
      <c r="T37" s="2212" t="s">
        <v>503</v>
      </c>
      <c r="U37" s="340"/>
      <c r="V37" s="2278"/>
      <c r="W37" s="2278"/>
      <c r="X37" s="2278"/>
      <c r="Y37" s="2278"/>
      <c r="Z37" s="2278"/>
      <c r="AA37" s="2212" t="s">
        <v>434</v>
      </c>
      <c r="AB37" s="2211" t="s">
        <v>504</v>
      </c>
      <c r="AC37" s="2211" t="s">
        <v>478</v>
      </c>
      <c r="AD37" s="2294" t="s">
        <v>433</v>
      </c>
      <c r="AE37" s="2294"/>
      <c r="AF37" s="2278"/>
      <c r="AG37" s="2278"/>
      <c r="AH37" s="2279"/>
      <c r="AI37" s="2280" t="s">
        <v>434</v>
      </c>
      <c r="AJ37" s="2283" t="s">
        <v>436</v>
      </c>
      <c r="AK37" s="2130"/>
      <c r="AQ37" s="1634">
        <v>14</v>
      </c>
    </row>
    <row customHeight="1" ht="35.699999999999996">
      <c r="Q38" s="294"/>
      <c r="R38" s="379"/>
      <c r="S38" s="2276"/>
      <c r="T38" s="2212"/>
      <c r="U38" s="1034"/>
      <c r="V38" s="2106" t="s">
        <v>481</v>
      </c>
      <c r="W38" s="2130"/>
      <c r="X38" s="2297" t="s">
        <v>440</v>
      </c>
      <c r="Y38" s="2316"/>
      <c r="Z38" s="2316"/>
      <c r="AA38" s="2212"/>
      <c r="AB38" s="2211"/>
      <c r="AC38" s="2211"/>
      <c r="AD38" s="2106" t="s">
        <v>481</v>
      </c>
      <c r="AE38" s="2130"/>
      <c r="AF38" s="2316" t="s">
        <v>440</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141</v>
      </c>
      <c r="C40" s="1269" t="s">
        <v>142</v>
      </c>
      <c r="D40" s="1269" t="s">
        <v>143</v>
      </c>
      <c r="E40" s="1313" t="s">
        <v>441</v>
      </c>
      <c r="F40" s="1313" t="s">
        <v>442</v>
      </c>
      <c r="G40" s="1313" t="s">
        <v>443</v>
      </c>
      <c r="H40" s="1313" t="s">
        <v>444</v>
      </c>
      <c r="I40" s="1313" t="s">
        <v>445</v>
      </c>
      <c r="J40" s="1313" t="s">
        <v>446</v>
      </c>
      <c r="K40" s="1313" t="s">
        <v>447</v>
      </c>
      <c r="L40" s="1313" t="s">
        <v>422</v>
      </c>
      <c r="Q40" s="294"/>
      <c r="R40" s="379"/>
      <c r="S40" s="2276"/>
      <c r="T40" s="2212"/>
      <c r="U40" s="305"/>
      <c r="V40" s="1953" t="s">
        <v>482</v>
      </c>
      <c r="W40" s="1953" t="s">
        <v>483</v>
      </c>
      <c r="X40" s="1941" t="s">
        <v>450</v>
      </c>
      <c r="Y40" s="2273" t="s">
        <v>451</v>
      </c>
      <c r="Z40" s="2323"/>
      <c r="AA40" s="2212"/>
      <c r="AB40" s="2211"/>
      <c r="AC40" s="2211"/>
      <c r="AD40" s="1971" t="s">
        <v>482</v>
      </c>
      <c r="AE40" s="1962" t="s">
        <v>483</v>
      </c>
      <c r="AF40" s="1941" t="s">
        <v>450</v>
      </c>
      <c r="AG40" s="2273" t="s">
        <v>451</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109</v>
      </c>
      <c r="T41" s="1258" t="s">
        <v>110</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210</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129</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210</v>
      </c>
      <c r="B43" s="1270" t="s">
        <v>211</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401</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402</v>
      </c>
      <c r="AM43" s="1627"/>
      <c r="AN43" s="1627" t="str">
        <f>IF(T43="","",T43)</f>
        <v>Территория действия тарифа</v>
      </c>
      <c r="AO43" s="1627"/>
      <c r="AP43" s="1627"/>
      <c r="AQ43" s="1634">
        <v>21</v>
      </c>
    </row>
    <row customHeight="1" ht="24">
      <c r="A44" s="1270" t="s">
        <v>210</v>
      </c>
      <c r="B44" s="1270" t="s">
        <v>211</v>
      </c>
      <c r="C44" s="1270" t="s">
        <v>212</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403</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404</v>
      </c>
      <c r="AM44" s="1627"/>
      <c r="AN44" s="1627" t="str">
        <f>IF(T44="","",T44)</f>
        <v>Наименование системы теплоснабжения </v>
      </c>
      <c r="AO44" s="1627"/>
      <c r="AP44" s="1627"/>
      <c r="AQ44" s="1634">
        <v>23</v>
      </c>
    </row>
    <row customHeight="1" ht="22.049999999999997">
      <c r="A45" s="1270" t="s">
        <v>210</v>
      </c>
      <c r="B45" s="1270" t="s">
        <v>211</v>
      </c>
      <c r="C45" s="1270" t="s">
        <v>212</v>
      </c>
      <c r="D45" s="1270" t="s">
        <v>213</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405</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406</v>
      </c>
      <c r="AM45" s="1627"/>
      <c r="AN45" s="1627" t="str">
        <f>IF(T45="","",T45)</f>
        <v>Источник тепловой энергии  </v>
      </c>
      <c r="AO45" s="1627"/>
      <c r="AP45" s="1627"/>
      <c r="AQ45" s="1634">
        <v>21</v>
      </c>
    </row>
    <row s="1645" customFormat="1" customHeight="1" ht="0">
      <c r="A46" s="1378" t="s">
        <v>210</v>
      </c>
      <c r="B46" s="1378" t="s">
        <v>211</v>
      </c>
      <c r="C46" s="1378" t="s">
        <v>212</v>
      </c>
      <c r="D46" s="1378" t="s">
        <v>213</v>
      </c>
      <c r="E46" s="2293"/>
      <c r="F46" s="2293"/>
      <c r="G46" s="2293"/>
      <c r="H46" s="2293"/>
      <c r="I46" s="2130" t="str">
        <f>S45&amp;".1"</f>
        <v>....1</v>
      </c>
      <c r="J46" s="1378"/>
      <c r="K46" s="1378"/>
      <c r="L46" s="1384" t="s">
        <v>407</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210</v>
      </c>
      <c r="B47" s="1378" t="s">
        <v>211</v>
      </c>
      <c r="C47" s="1378" t="s">
        <v>212</v>
      </c>
      <c r="D47" s="1378" t="s">
        <v>213</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210</v>
      </c>
      <c r="B48" s="1270" t="s">
        <v>211</v>
      </c>
      <c r="C48" s="1270" t="s">
        <v>212</v>
      </c>
      <c r="D48" s="1270" t="s">
        <v>213</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484</v>
      </c>
      <c r="AL48" s="1639">
        <f>STRCHECKDATE(#REF!)</f>
      </c>
      <c r="AM48" s="1627"/>
      <c r="AN48" s="1627" t="str">
        <f>IF(T48="","",T48)</f>
        <v/>
      </c>
      <c r="AO48" s="1627"/>
      <c r="AP48" s="1627"/>
      <c r="AQ48" s="1634">
        <v>21</v>
      </c>
    </row>
    <row customHeight="1" ht="11.549999999999999">
      <c r="A49" s="1270" t="s">
        <v>210</v>
      </c>
      <c r="B49" s="1270" t="s">
        <v>211</v>
      </c>
      <c r="C49" s="1270" t="s">
        <v>212</v>
      </c>
      <c r="D49" s="1270" t="s">
        <v>213</v>
      </c>
      <c r="E49" s="2293"/>
      <c r="F49" s="2293"/>
      <c r="G49" s="2293"/>
      <c r="H49" s="2293"/>
      <c r="I49" s="2104"/>
      <c r="J49" s="2130"/>
      <c r="K49" s="1270"/>
      <c r="L49" s="1313"/>
      <c r="P49" s="2260"/>
      <c r="Q49" s="2260"/>
      <c r="R49" s="359"/>
      <c r="S49" s="1281"/>
      <c r="T49" s="290" t="s">
        <v>472</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210</v>
      </c>
      <c r="B50" s="1378" t="s">
        <v>211</v>
      </c>
      <c r="C50" s="1378" t="s">
        <v>212</v>
      </c>
      <c r="D50" s="1378" t="s">
        <v>213</v>
      </c>
      <c r="E50" s="2293"/>
      <c r="F50" s="2293"/>
      <c r="G50" s="2293"/>
      <c r="H50" s="2293"/>
      <c r="I50" s="2130"/>
      <c r="J50" s="1378"/>
      <c r="K50" s="1378"/>
      <c r="L50" s="1384"/>
      <c r="M50" s="1249"/>
      <c r="N50" s="1249"/>
      <c r="O50" s="1249"/>
      <c r="P50" s="2260"/>
      <c r="Q50" s="1957"/>
      <c r="R50" s="359"/>
      <c r="S50" s="1389"/>
      <c r="T50" s="1390" t="s">
        <v>416</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210</v>
      </c>
      <c r="B51" s="1378" t="s">
        <v>211</v>
      </c>
      <c r="C51" s="1378" t="s">
        <v>212</v>
      </c>
      <c r="D51" s="1378" t="s">
        <v>213</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210</v>
      </c>
      <c r="B52" s="1378" t="s">
        <v>211</v>
      </c>
      <c r="C52" s="1378" t="s">
        <v>212</v>
      </c>
      <c r="D52" s="1377"/>
      <c r="E52" s="2293"/>
      <c r="F52" s="2293"/>
      <c r="G52" s="2292"/>
      <c r="H52" s="1377"/>
      <c r="I52" s="1377"/>
      <c r="J52" s="1377"/>
      <c r="K52" s="1377"/>
      <c r="L52" s="1380"/>
      <c r="M52" s="1381"/>
      <c r="N52" s="1381"/>
      <c r="O52" s="354"/>
      <c r="P52" s="1319"/>
      <c r="Q52" s="1320"/>
      <c r="R52" s="1319"/>
      <c r="S52" s="1325"/>
      <c r="T52" s="1328" t="s">
        <v>418</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210</v>
      </c>
      <c r="B53" s="1378" t="s">
        <v>211</v>
      </c>
      <c r="C53" s="1377"/>
      <c r="D53" s="1377"/>
      <c r="E53" s="2293"/>
      <c r="F53" s="2292"/>
      <c r="G53" s="1377"/>
      <c r="H53" s="1377"/>
      <c r="I53" s="1377"/>
      <c r="J53" s="1377"/>
      <c r="K53" s="1377"/>
      <c r="L53" s="1380"/>
      <c r="M53" s="1382"/>
      <c r="N53" s="1382"/>
      <c r="O53" s="354"/>
      <c r="P53" s="1319"/>
      <c r="Q53" s="1320"/>
      <c r="R53" s="1319"/>
      <c r="S53" s="1325"/>
      <c r="T53" s="1328" t="s">
        <v>419</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210</v>
      </c>
      <c r="B54" s="1378"/>
      <c r="C54" s="1378"/>
      <c r="D54" s="1378"/>
      <c r="E54" s="2293"/>
      <c r="F54" s="1378"/>
      <c r="G54" s="1378"/>
      <c r="H54" s="1378"/>
      <c r="I54" s="1378"/>
      <c r="J54" s="1378"/>
      <c r="K54" s="1378"/>
      <c r="L54" s="1384"/>
      <c r="M54" s="1382"/>
      <c r="N54" s="1382"/>
      <c r="O54" s="354"/>
      <c r="P54" s="383"/>
      <c r="Q54" s="1347"/>
      <c r="R54" s="383"/>
      <c r="S54" s="1325"/>
      <c r="T54" s="1328" t="s">
        <v>420</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210</v>
      </c>
      <c r="B55" s="1378"/>
      <c r="C55" s="1378"/>
      <c r="D55" s="1378"/>
      <c r="E55" s="2292"/>
      <c r="F55" s="1378"/>
      <c r="G55" s="1378"/>
      <c r="H55" s="1378"/>
      <c r="I55" s="1378"/>
      <c r="J55" s="1378"/>
      <c r="K55" s="1378"/>
      <c r="L55" s="1384"/>
      <c r="M55" s="1382"/>
      <c r="N55" s="1382"/>
      <c r="O55" s="354"/>
      <c r="P55" s="383"/>
      <c r="Q55" s="1347"/>
      <c r="R55" s="383"/>
      <c r="S55" s="1325"/>
      <c r="T55" s="1328" t="s">
        <v>420</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452</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95DF48-5344-1251-7CDA-0.F078CAF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129</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401</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402</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485</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486</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406</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407</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505</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506</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507</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508</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509</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472</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419</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420</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421</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422</v>
      </c>
      <c r="P24" s="1511"/>
      <c r="Q24" s="1513"/>
      <c r="R24" s="1513"/>
      <c r="AA24" s="1510" t="s">
        <v>424</v>
      </c>
      <c r="AC24" s="1510" t="s">
        <v>425</v>
      </c>
      <c r="AD24" s="1510" t="s">
        <v>473</v>
      </c>
      <c r="AH24" s="1510" t="s">
        <v>473</v>
      </c>
      <c r="AK24" s="1510" t="s">
        <v>510</v>
      </c>
      <c r="AL24" s="1510" t="s">
        <v>473</v>
      </c>
      <c r="AP24" s="1510" t="s">
        <v>473</v>
      </c>
      <c r="AY24" s="1510" t="s">
        <v>424</v>
      </c>
      <c r="BA24" s="1510" t="s">
        <v>425</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Филиал ПАО "ОГК-2"-Ставропольская ГРЭС</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428</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428</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431</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431</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304</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305</v>
      </c>
      <c r="BI40" s="1158">
        <v>14</v>
      </c>
    </row>
    <row customHeight="1" ht="14.699999999999998">
      <c r="Q41" s="294"/>
      <c r="R41" s="379"/>
      <c r="S41" s="2276" t="s">
        <v>88</v>
      </c>
      <c r="T41" s="2212" t="s">
        <v>511</v>
      </c>
      <c r="U41" s="304"/>
      <c r="V41" s="2277" t="s">
        <v>433</v>
      </c>
      <c r="W41" s="2278"/>
      <c r="X41" s="2278"/>
      <c r="Y41" s="2278"/>
      <c r="Z41" s="2278"/>
      <c r="AA41" s="2278"/>
      <c r="AB41" s="2279"/>
      <c r="AC41" s="2280" t="s">
        <v>434</v>
      </c>
      <c r="AD41" s="2331" t="s">
        <v>512</v>
      </c>
      <c r="AE41" s="2294"/>
      <c r="AF41" s="2294"/>
      <c r="AG41" s="2332"/>
      <c r="AH41" s="2331" t="s">
        <v>513</v>
      </c>
      <c r="AI41" s="2294"/>
      <c r="AJ41" s="2294"/>
      <c r="AK41" s="2332"/>
      <c r="AL41" s="2331" t="s">
        <v>514</v>
      </c>
      <c r="AM41" s="2294"/>
      <c r="AN41" s="2294"/>
      <c r="AO41" s="2332"/>
      <c r="AP41" s="2331" t="s">
        <v>515</v>
      </c>
      <c r="AQ41" s="2294"/>
      <c r="AR41" s="2294"/>
      <c r="AS41" s="2332"/>
      <c r="AT41" s="2277" t="s">
        <v>433</v>
      </c>
      <c r="AU41" s="2278"/>
      <c r="AV41" s="2278"/>
      <c r="AW41" s="2278"/>
      <c r="AX41" s="2278"/>
      <c r="AY41" s="2278"/>
      <c r="AZ41" s="2279"/>
      <c r="BA41" s="2280" t="s">
        <v>434</v>
      </c>
      <c r="BB41" s="2283" t="s">
        <v>436</v>
      </c>
      <c r="BC41" s="2130"/>
      <c r="BI41" s="1158">
        <v>14</v>
      </c>
    </row>
    <row customHeight="1" ht="35.699999999999996">
      <c r="Q42" s="294"/>
      <c r="R42" s="379"/>
      <c r="S42" s="2276"/>
      <c r="T42" s="2212"/>
      <c r="U42" s="1034"/>
      <c r="V42" s="2195" t="s">
        <v>516</v>
      </c>
      <c r="W42" s="2196"/>
      <c r="X42" s="2195" t="s">
        <v>517</v>
      </c>
      <c r="Y42" s="2196"/>
      <c r="Z42" s="2297" t="s">
        <v>518</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516</v>
      </c>
      <c r="AU42" s="2196"/>
      <c r="AV42" s="2195" t="s">
        <v>517</v>
      </c>
      <c r="AW42" s="2196"/>
      <c r="AX42" s="2297" t="s">
        <v>518</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141</v>
      </c>
      <c r="C44" s="1373" t="s">
        <v>142</v>
      </c>
      <c r="D44" s="1373" t="s">
        <v>143</v>
      </c>
      <c r="E44" s="1367" t="s">
        <v>441</v>
      </c>
      <c r="F44" s="1367" t="s">
        <v>442</v>
      </c>
      <c r="G44" s="1367" t="s">
        <v>443</v>
      </c>
      <c r="H44" s="1367" t="s">
        <v>444</v>
      </c>
      <c r="I44" s="1367" t="s">
        <v>445</v>
      </c>
      <c r="J44" s="1367" t="s">
        <v>446</v>
      </c>
      <c r="K44" s="1367" t="s">
        <v>447</v>
      </c>
      <c r="L44" s="1367" t="s">
        <v>422</v>
      </c>
      <c r="Q44" s="294"/>
      <c r="R44" s="379"/>
      <c r="S44" s="2276"/>
      <c r="T44" s="2212"/>
      <c r="U44" s="305"/>
      <c r="V44" s="1451" t="s">
        <v>482</v>
      </c>
      <c r="W44" s="1451" t="s">
        <v>483</v>
      </c>
      <c r="X44" s="1451" t="s">
        <v>482</v>
      </c>
      <c r="Y44" s="1451" t="s">
        <v>483</v>
      </c>
      <c r="Z44" s="1458" t="s">
        <v>450</v>
      </c>
      <c r="AA44" s="2273" t="s">
        <v>451</v>
      </c>
      <c r="AB44" s="2274"/>
      <c r="AC44" s="2282"/>
      <c r="AD44" s="2336"/>
      <c r="AE44" s="2337"/>
      <c r="AF44" s="2337"/>
      <c r="AG44" s="2338"/>
      <c r="AH44" s="2336"/>
      <c r="AI44" s="2337"/>
      <c r="AJ44" s="2337"/>
      <c r="AK44" s="2338"/>
      <c r="AL44" s="2336"/>
      <c r="AM44" s="2337"/>
      <c r="AN44" s="2337"/>
      <c r="AO44" s="2338"/>
      <c r="AP44" s="2336"/>
      <c r="AQ44" s="2337"/>
      <c r="AR44" s="2337"/>
      <c r="AS44" s="2338"/>
      <c r="AT44" s="1451" t="s">
        <v>482</v>
      </c>
      <c r="AU44" s="1451" t="s">
        <v>483</v>
      </c>
      <c r="AV44" s="1451" t="s">
        <v>482</v>
      </c>
      <c r="AW44" s="1451" t="s">
        <v>483</v>
      </c>
      <c r="AX44" s="1458" t="s">
        <v>450</v>
      </c>
      <c r="AY44" s="2273" t="s">
        <v>451</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250</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129</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250</v>
      </c>
      <c r="B47" s="1366" t="s">
        <v>251</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401</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402</v>
      </c>
      <c r="BE47" s="503"/>
      <c r="BF47" s="503" t="str">
        <f>IF(T47="","",T47)</f>
        <v>Территория действия тарифа</v>
      </c>
      <c r="BG47" s="503"/>
      <c r="BH47" s="503"/>
      <c r="BI47" s="1158">
        <v>21</v>
      </c>
    </row>
    <row customHeight="1" ht="43.050000000000004">
      <c r="A48" s="1366" t="s">
        <v>250</v>
      </c>
      <c r="B48" s="1366" t="s">
        <v>251</v>
      </c>
      <c r="C48" s="1366" t="s">
        <v>252</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485</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486</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250</v>
      </c>
      <c r="B49" s="1346" t="s">
        <v>251</v>
      </c>
      <c r="C49" s="1346" t="s">
        <v>252</v>
      </c>
      <c r="D49" s="1346" t="s">
        <v>519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406</v>
      </c>
      <c r="BE49" s="503"/>
      <c r="BF49" s="503" t="str">
        <f>IF(T49="","",T49)</f>
        <v/>
      </c>
      <c r="BG49" s="503"/>
      <c r="BH49" s="503"/>
      <c r="BI49" s="514">
        <v>0</v>
      </c>
    </row>
    <row s="1645" customFormat="1" customHeight="1" ht="0">
      <c r="A50" s="1346" t="s">
        <v>250</v>
      </c>
      <c r="B50" s="1346" t="s">
        <v>251</v>
      </c>
      <c r="C50" s="1346" t="s">
        <v>252</v>
      </c>
      <c r="D50" s="1346" t="s">
        <v>519</v>
      </c>
      <c r="E50" s="2262"/>
      <c r="F50" s="2262"/>
      <c r="G50" s="2262"/>
      <c r="H50" s="2262"/>
      <c r="I50" s="2259" t="str">
        <f>S49&amp;".1"</f>
        <v>.1</v>
      </c>
      <c r="J50" s="1346"/>
      <c r="K50" s="1346"/>
      <c r="L50" s="1349" t="s">
        <v>407</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250</v>
      </c>
      <c r="B51" s="1346" t="s">
        <v>251</v>
      </c>
      <c r="C51" s="1346" t="s">
        <v>252</v>
      </c>
      <c r="D51" s="1346" t="s">
        <v>519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250</v>
      </c>
      <c r="B52" s="1366" t="s">
        <v>251</v>
      </c>
      <c r="C52" s="1366" t="s">
        <v>252</v>
      </c>
      <c r="D52" s="1366" t="s">
        <v>519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505</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506</v>
      </c>
      <c r="AT53" s="1396"/>
      <c r="AU53" s="1499"/>
      <c r="AV53" s="1396"/>
      <c r="AW53" s="1499"/>
      <c r="AX53" s="1396"/>
      <c r="AY53" s="1396"/>
      <c r="AZ53" s="1396"/>
      <c r="BA53" s="1396"/>
      <c r="BB53" s="1400"/>
      <c r="BC53" s="2257"/>
      <c r="BE53" s="503"/>
      <c r="BF53" s="503"/>
      <c r="BG53" s="503"/>
      <c r="BH53" s="503"/>
      <c r="BI53" s="1158">
        <v>11</v>
      </c>
    </row>
    <row customHeight="1" ht="11.549999999999999">
      <c r="A54" s="1366" t="s">
        <v>250</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507</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250</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508</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250</v>
      </c>
      <c r="B56" s="1366" t="s">
        <v>251</v>
      </c>
      <c r="C56" s="1366" t="s">
        <v>252</v>
      </c>
      <c r="D56" s="1366" t="s">
        <v>519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509</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250</v>
      </c>
      <c r="B57" s="1366" t="s">
        <v>251</v>
      </c>
      <c r="C57" s="1366" t="s">
        <v>252</v>
      </c>
      <c r="D57" s="1366" t="s">
        <v>519</v>
      </c>
      <c r="E57" s="2262"/>
      <c r="F57" s="2262"/>
      <c r="G57" s="2262"/>
      <c r="H57" s="2262"/>
      <c r="I57" s="2289"/>
      <c r="J57" s="2259"/>
      <c r="K57" s="1366"/>
      <c r="L57" s="1367"/>
      <c r="P57" s="2260"/>
      <c r="Q57" s="2260"/>
      <c r="R57" s="359"/>
      <c r="S57" s="1281"/>
      <c r="T57" s="290" t="s">
        <v>472</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250</v>
      </c>
      <c r="B58" s="1346" t="s">
        <v>251</v>
      </c>
      <c r="C58" s="1346" t="s">
        <v>252</v>
      </c>
      <c r="D58" s="1346" t="s">
        <v>519</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250</v>
      </c>
      <c r="B59" s="1346" t="s">
        <v>251</v>
      </c>
      <c r="C59" s="1346" t="s">
        <v>252</v>
      </c>
      <c r="D59" s="1346" t="s">
        <v>519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250</v>
      </c>
      <c r="B60" s="1346" t="s">
        <v>251</v>
      </c>
      <c r="C60" s="1346" t="s">
        <v>252</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250</v>
      </c>
      <c r="B61" s="1346" t="s">
        <v>251</v>
      </c>
      <c r="C61" s="1317"/>
      <c r="D61" s="1317"/>
      <c r="E61" s="2262"/>
      <c r="F61" s="2261"/>
      <c r="G61" s="1317"/>
      <c r="H61" s="1317"/>
      <c r="I61" s="1317"/>
      <c r="J61" s="1317"/>
      <c r="K61" s="1317"/>
      <c r="L61" s="1467"/>
      <c r="M61" s="1324"/>
      <c r="N61" s="1324"/>
      <c r="P61" s="1319"/>
      <c r="Q61" s="1320"/>
      <c r="R61" s="1319"/>
      <c r="S61" s="1325"/>
      <c r="T61" s="1328" t="s">
        <v>419</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250</v>
      </c>
      <c r="B62" s="1346"/>
      <c r="C62" s="1346"/>
      <c r="D62" s="1346"/>
      <c r="E62" s="2261"/>
      <c r="F62" s="1346"/>
      <c r="G62" s="1346"/>
      <c r="H62" s="1346"/>
      <c r="I62" s="1346"/>
      <c r="J62" s="1346"/>
      <c r="K62" s="1346"/>
      <c r="L62" s="1349"/>
      <c r="M62" s="1324"/>
      <c r="N62" s="1324"/>
      <c r="O62" s="521"/>
      <c r="P62" s="383"/>
      <c r="Q62" s="1347"/>
      <c r="R62" s="383"/>
      <c r="S62" s="1325"/>
      <c r="T62" s="1328" t="s">
        <v>420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452</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69D7C-E8DB-1918-3FB6-0.BFB348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401</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402</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521</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487</v>
      </c>
      <c r="U5" s="303"/>
      <c r="V5" s="2353"/>
      <c r="W5" s="2354"/>
      <c r="X5" s="2354"/>
      <c r="Y5" s="2354"/>
      <c r="Z5" s="2354"/>
      <c r="AA5" s="2354"/>
      <c r="AB5" s="2355"/>
      <c r="AC5" s="2356"/>
      <c r="AD5" s="2357"/>
      <c r="AE5" s="2357"/>
      <c r="AF5" s="2357"/>
      <c r="AG5" s="2357"/>
      <c r="AH5" s="2357"/>
      <c r="AI5" s="2357"/>
      <c r="AJ5" s="2358"/>
      <c r="AK5" s="1261" t="s">
        <v>488</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410</v>
      </c>
      <c r="P6" s="2260"/>
      <c r="Q6" s="2260">
        <v>1</v>
      </c>
      <c r="R6" s="360"/>
      <c r="S6" s="1496">
        <f>$J6</f>
      </c>
      <c r="T6" s="289" t="s">
        <v>411</v>
      </c>
      <c r="U6" s="303"/>
      <c r="V6" s="2248"/>
      <c r="W6" s="2249"/>
      <c r="X6" s="2249"/>
      <c r="Y6" s="2249"/>
      <c r="Z6" s="2249"/>
      <c r="AA6" s="2249"/>
      <c r="AB6" s="2250"/>
      <c r="AC6" s="2248"/>
      <c r="AD6" s="2249"/>
      <c r="AE6" s="2249"/>
      <c r="AF6" s="2249"/>
      <c r="AG6" s="2249"/>
      <c r="AH6" s="2249"/>
      <c r="AI6" s="2249"/>
      <c r="AJ6" s="2250"/>
      <c r="AK6" s="1310" t="s">
        <v>489</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370"/>
      <c r="X9" s="370"/>
      <c r="Y9" s="370"/>
      <c r="Z9" s="370"/>
      <c r="AA9" s="370"/>
      <c r="AB9" s="370"/>
      <c r="AC9" s="370"/>
      <c r="AD9" s="370"/>
      <c r="AE9" s="370"/>
      <c r="AF9" s="370"/>
      <c r="AG9" s="370"/>
      <c r="AH9" s="370"/>
      <c r="AI9" s="370"/>
      <c r="AJ9" s="370"/>
      <c r="AK9" s="1261" t="s">
        <v>491</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416</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ПАО "ОГК-2"-Ставропольская ГРЭС</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t="s">
        <v>305</v>
      </c>
      <c r="AQ36" s="1158">
        <v>14</v>
      </c>
    </row>
    <row customHeight="1" ht="14.699999999999998">
      <c r="Q37" s="379"/>
      <c r="R37" s="379"/>
      <c r="S37" s="2276" t="s">
        <v>88</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86" t="s">
        <v>493</v>
      </c>
      <c r="W38" s="2265" t="s">
        <v>439</v>
      </c>
      <c r="X38" s="2266"/>
      <c r="Y38" s="2265" t="s">
        <v>440</v>
      </c>
      <c r="Z38" s="2272"/>
      <c r="AA38" s="2266"/>
      <c r="AB38" s="2281"/>
      <c r="AC38" s="1486" t="s">
        <v>493</v>
      </c>
      <c r="AD38" s="2265" t="s">
        <v>439</v>
      </c>
      <c r="AE38" s="2266"/>
      <c r="AF38" s="2265" t="s">
        <v>440</v>
      </c>
      <c r="AG38" s="2272"/>
      <c r="AH38" s="2266"/>
      <c r="AI38" s="2281"/>
      <c r="AJ38" s="2284"/>
      <c r="AK38" s="2130"/>
      <c r="AQ38" s="1158">
        <v>34</v>
      </c>
    </row>
    <row customHeight="1" ht="90.3">
      <c r="A39" s="1373"/>
      <c r="B39" s="1373" t="s">
        <v>141</v>
      </c>
      <c r="C39" s="1373" t="s">
        <v>142</v>
      </c>
      <c r="D39" s="1373" t="s">
        <v>143</v>
      </c>
      <c r="E39" s="1367" t="s">
        <v>441</v>
      </c>
      <c r="F39" s="1367" t="s">
        <v>442</v>
      </c>
      <c r="G39" s="1367" t="s">
        <v>443</v>
      </c>
      <c r="H39" s="1367"/>
      <c r="I39" s="1367" t="s">
        <v>494</v>
      </c>
      <c r="J39" s="1367" t="s">
        <v>446</v>
      </c>
      <c r="K39" s="1367" t="s">
        <v>495</v>
      </c>
      <c r="L39" s="1367" t="s">
        <v>422</v>
      </c>
      <c r="Q39" s="379"/>
      <c r="R39" s="379"/>
      <c r="S39" s="2276"/>
      <c r="T39" s="2212"/>
      <c r="U39" s="305"/>
      <c r="V39" s="1486" t="s">
        <v>522</v>
      </c>
      <c r="W39" s="1225" t="s">
        <v>523</v>
      </c>
      <c r="X39" s="1225" t="s">
        <v>498</v>
      </c>
      <c r="Y39" s="1492" t="s">
        <v>450</v>
      </c>
      <c r="Z39" s="2273" t="s">
        <v>451</v>
      </c>
      <c r="AA39" s="2274"/>
      <c r="AB39" s="2282"/>
      <c r="AC39" s="1486" t="s">
        <v>522</v>
      </c>
      <c r="AD39" s="1225" t="s">
        <v>523</v>
      </c>
      <c r="AE39" s="1225" t="s">
        <v>498</v>
      </c>
      <c r="AF39" s="1492" t="s">
        <v>450</v>
      </c>
      <c r="AG39" s="2273" t="s">
        <v>451</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270</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270</v>
      </c>
      <c r="B42" s="1366" t="s">
        <v>271</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401</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402</v>
      </c>
      <c r="AM42" s="503"/>
      <c r="AN42" s="503" t="str">
        <f>IF(T42="","",T42)</f>
        <v>Территория действия тарифа</v>
      </c>
      <c r="AO42" s="503"/>
      <c r="AP42" s="503"/>
      <c r="AQ42" s="1158">
        <v>23</v>
      </c>
    </row>
    <row customHeight="1" ht="24">
      <c r="A43" s="1366" t="s">
        <v>270</v>
      </c>
      <c r="B43" s="1366" t="s">
        <v>271</v>
      </c>
      <c r="C43" s="1366" t="s">
        <v>272</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521</v>
      </c>
      <c r="AM43" s="503"/>
      <c r="AN43" s="503" t="str">
        <f>IF(T43="","",T43)</f>
        <v>Наименование централизованной системы водоотведения</v>
      </c>
      <c r="AO43" s="503"/>
      <c r="AP43" s="503"/>
      <c r="AQ43" s="1158">
        <v>23</v>
      </c>
    </row>
    <row customHeight="1" ht="24">
      <c r="A44" s="1366" t="s">
        <v>270</v>
      </c>
      <c r="B44" s="1366" t="s">
        <v>271</v>
      </c>
      <c r="C44" s="1366" t="s">
        <v>272</v>
      </c>
      <c r="D44" s="1366" t="s">
        <v>524</v>
      </c>
      <c r="E44" s="2262"/>
      <c r="F44" s="2262"/>
      <c r="G44" s="2262"/>
      <c r="H44" s="2262"/>
      <c r="I44" s="2259" t="str">
        <f>S43&amp;".1"</f>
        <v>...1</v>
      </c>
      <c r="J44" s="1366"/>
      <c r="K44" s="1366"/>
      <c r="L44" s="1367"/>
      <c r="P44" s="2260">
        <v>1</v>
      </c>
      <c r="Q44" s="1484"/>
      <c r="R44" s="359"/>
      <c r="S44" s="1496" t="str">
        <f>$I44</f>
        <v>...1</v>
      </c>
      <c r="T44" s="288" t="s">
        <v>487</v>
      </c>
      <c r="U44" s="303"/>
      <c r="V44" s="2353"/>
      <c r="W44" s="2354"/>
      <c r="X44" s="2354"/>
      <c r="Y44" s="2354"/>
      <c r="Z44" s="2354"/>
      <c r="AA44" s="2354"/>
      <c r="AB44" s="2355"/>
      <c r="AC44" s="2356"/>
      <c r="AD44" s="2357"/>
      <c r="AE44" s="2357"/>
      <c r="AF44" s="2357"/>
      <c r="AG44" s="2357"/>
      <c r="AH44" s="2357"/>
      <c r="AI44" s="2357"/>
      <c r="AJ44" s="2358"/>
      <c r="AK44" s="1261" t="s">
        <v>488</v>
      </c>
      <c r="AM44" s="503"/>
      <c r="AN44" s="503" t="str">
        <f>IF(T44="","",T44)</f>
        <v>Наименование признака дифференциации</v>
      </c>
      <c r="AO44" s="503"/>
      <c r="AP44" s="503"/>
      <c r="AQ44" s="1158">
        <v>23</v>
      </c>
    </row>
    <row customHeight="1" ht="24">
      <c r="A45" s="1366" t="s">
        <v>270</v>
      </c>
      <c r="B45" s="1366" t="s">
        <v>271</v>
      </c>
      <c r="C45" s="1366" t="s">
        <v>272</v>
      </c>
      <c r="D45" s="1366" t="s">
        <v>524</v>
      </c>
      <c r="E45" s="2262"/>
      <c r="F45" s="2262"/>
      <c r="G45" s="2262"/>
      <c r="H45" s="2262"/>
      <c r="I45" s="2289"/>
      <c r="J45" s="2259" t="str">
        <f>I44&amp;".1"</f>
        <v>...1.1</v>
      </c>
      <c r="K45" s="1366"/>
      <c r="L45" s="1367" t="s">
        <v>410</v>
      </c>
      <c r="P45" s="2260"/>
      <c r="Q45" s="2260">
        <v>1</v>
      </c>
      <c r="R45" s="360"/>
      <c r="S45" s="1496" t="str">
        <f>$J45</f>
        <v>...1.1</v>
      </c>
      <c r="T45" s="289" t="s">
        <v>411</v>
      </c>
      <c r="U45" s="303"/>
      <c r="V45" s="2248"/>
      <c r="W45" s="2249"/>
      <c r="X45" s="2249"/>
      <c r="Y45" s="2249"/>
      <c r="Z45" s="2249"/>
      <c r="AA45" s="2249"/>
      <c r="AB45" s="2250"/>
      <c r="AC45" s="2248"/>
      <c r="AD45" s="2249"/>
      <c r="AE45" s="2249"/>
      <c r="AF45" s="2249"/>
      <c r="AG45" s="2249"/>
      <c r="AH45" s="2249"/>
      <c r="AI45" s="2249"/>
      <c r="AJ45" s="2250"/>
      <c r="AK45" s="1310" t="s">
        <v>489</v>
      </c>
      <c r="AM45" s="503"/>
      <c r="AN45" s="503" t="str">
        <f>IF(T45="","",T45)</f>
        <v>Группа потребителей</v>
      </c>
      <c r="AO45" s="503"/>
      <c r="AP45" s="503"/>
      <c r="AQ45" s="1158">
        <v>23</v>
      </c>
    </row>
    <row customHeight="1" ht="24">
      <c r="A46" s="1366" t="s">
        <v>270</v>
      </c>
      <c r="B46" s="1366" t="s">
        <v>271</v>
      </c>
      <c r="C46" s="1366" t="s">
        <v>272</v>
      </c>
      <c r="D46" s="1366" t="s">
        <v>524</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270</v>
      </c>
      <c r="B47" s="1366" t="s">
        <v>271</v>
      </c>
      <c r="C47" s="1366" t="s">
        <v>272</v>
      </c>
      <c r="D47" s="1366" t="s">
        <v>524</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270</v>
      </c>
      <c r="B48" s="1366" t="s">
        <v>271</v>
      </c>
      <c r="C48" s="1366" t="s">
        <v>272</v>
      </c>
      <c r="D48" s="1366" t="s">
        <v>524</v>
      </c>
      <c r="E48" s="2262"/>
      <c r="F48" s="2262"/>
      <c r="G48" s="2262"/>
      <c r="H48" s="2262"/>
      <c r="I48" s="2289"/>
      <c r="J48" s="2259"/>
      <c r="K48" s="1366"/>
      <c r="L48" s="1367"/>
      <c r="P48" s="2260"/>
      <c r="Q48" s="2260"/>
      <c r="R48" s="359"/>
      <c r="S48" s="1281"/>
      <c r="T48" s="290" t="s">
        <v>490</v>
      </c>
      <c r="U48" s="370"/>
      <c r="V48" s="370"/>
      <c r="W48" s="370"/>
      <c r="X48" s="370"/>
      <c r="Y48" s="370"/>
      <c r="Z48" s="370"/>
      <c r="AA48" s="370"/>
      <c r="AB48" s="370"/>
      <c r="AC48" s="370"/>
      <c r="AD48" s="370"/>
      <c r="AE48" s="370"/>
      <c r="AF48" s="370"/>
      <c r="AG48" s="370"/>
      <c r="AH48" s="370"/>
      <c r="AI48" s="370"/>
      <c r="AJ48" s="370"/>
      <c r="AK48" s="1261" t="s">
        <v>491</v>
      </c>
      <c r="AM48" s="503"/>
      <c r="AN48" s="503" t="str">
        <f>IF(T48="","",T48)</f>
        <v>Добавить значение признака дифференциации</v>
      </c>
      <c r="AO48" s="503"/>
      <c r="AP48" s="503"/>
      <c r="AQ48" s="1158">
        <v>20</v>
      </c>
    </row>
    <row customHeight="1" ht="22.049999999999997">
      <c r="A49" s="1366" t="s">
        <v>270</v>
      </c>
      <c r="B49" s="1366" t="s">
        <v>271</v>
      </c>
      <c r="C49" s="1366" t="s">
        <v>272</v>
      </c>
      <c r="D49" s="1366" t="s">
        <v>524</v>
      </c>
      <c r="E49" s="2262"/>
      <c r="F49" s="2262"/>
      <c r="G49" s="2262"/>
      <c r="H49" s="2262"/>
      <c r="I49" s="2259"/>
      <c r="J49" s="1366"/>
      <c r="K49" s="1366"/>
      <c r="L49" s="1367"/>
      <c r="P49" s="2260"/>
      <c r="Q49" s="1484"/>
      <c r="R49" s="359"/>
      <c r="S49" s="1281"/>
      <c r="T49" s="368" t="s">
        <v>416</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270</v>
      </c>
      <c r="B50" s="1366" t="s">
        <v>271</v>
      </c>
      <c r="C50" s="1366" t="s">
        <v>272</v>
      </c>
      <c r="D50" s="1366" t="s">
        <v>524</v>
      </c>
      <c r="E50" s="2262"/>
      <c r="F50" s="2262"/>
      <c r="G50" s="2262"/>
      <c r="H50" s="2261"/>
      <c r="I50" s="1366"/>
      <c r="J50" s="1366"/>
      <c r="K50" s="1366"/>
      <c r="L50" s="1367"/>
      <c r="M50" s="1368"/>
      <c r="N50" s="1368"/>
      <c r="O50" s="540"/>
      <c r="P50" s="363"/>
      <c r="Q50" s="378"/>
      <c r="R50" s="358"/>
      <c r="S50" s="1281"/>
      <c r="T50" s="375" t="s">
        <v>492</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270</v>
      </c>
      <c r="B51" s="1346" t="s">
        <v>271</v>
      </c>
      <c r="C51" s="1317"/>
      <c r="D51" s="1317"/>
      <c r="E51" s="2262"/>
      <c r="F51" s="2261"/>
      <c r="G51" s="1317"/>
      <c r="H51" s="1317"/>
      <c r="I51" s="1317"/>
      <c r="J51" s="1317"/>
      <c r="K51" s="1317"/>
      <c r="L51" s="1497"/>
      <c r="M51" s="1324"/>
      <c r="N51" s="1324"/>
      <c r="P51" s="1319"/>
      <c r="Q51" s="1320"/>
      <c r="R51" s="1319"/>
      <c r="S51" s="1325"/>
      <c r="T51" s="1328" t="s">
        <v>419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270</v>
      </c>
      <c r="B52" s="1346"/>
      <c r="C52" s="1346"/>
      <c r="D52" s="1346"/>
      <c r="E52" s="2261"/>
      <c r="F52" s="1346"/>
      <c r="G52" s="1346"/>
      <c r="H52" s="1346"/>
      <c r="I52" s="1346"/>
      <c r="J52" s="1346"/>
      <c r="K52" s="1346"/>
      <c r="L52" s="1349"/>
      <c r="M52" s="1324"/>
      <c r="N52" s="1324"/>
      <c r="O52" s="521"/>
      <c r="P52" s="383"/>
      <c r="Q52" s="1347"/>
      <c r="R52" s="383"/>
      <c r="S52" s="1325"/>
      <c r="T52" s="1328" t="s">
        <v>420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F404DF-7F6D-6436-B3EF-0.7300CA4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401</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402</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521</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487</v>
      </c>
      <c r="U5" s="303"/>
      <c r="V5" s="2353"/>
      <c r="W5" s="2354"/>
      <c r="X5" s="2354"/>
      <c r="Y5" s="2354"/>
      <c r="Z5" s="2354"/>
      <c r="AA5" s="2354"/>
      <c r="AB5" s="2355"/>
      <c r="AC5" s="2356"/>
      <c r="AD5" s="2357"/>
      <c r="AE5" s="2357"/>
      <c r="AF5" s="2357"/>
      <c r="AG5" s="2357"/>
      <c r="AH5" s="2357"/>
      <c r="AI5" s="2357"/>
      <c r="AJ5" s="2358"/>
      <c r="AK5" s="1261" t="s">
        <v>488</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410</v>
      </c>
      <c r="P6" s="2260"/>
      <c r="Q6" s="2260">
        <v>1</v>
      </c>
      <c r="R6" s="360"/>
      <c r="S6" s="1496">
        <f>$J6</f>
      </c>
      <c r="T6" s="289" t="s">
        <v>411</v>
      </c>
      <c r="U6" s="303"/>
      <c r="V6" s="2248"/>
      <c r="W6" s="2249"/>
      <c r="X6" s="2249"/>
      <c r="Y6" s="2249"/>
      <c r="Z6" s="2249"/>
      <c r="AA6" s="2249"/>
      <c r="AB6" s="2250"/>
      <c r="AC6" s="2248"/>
      <c r="AD6" s="2249"/>
      <c r="AE6" s="2249"/>
      <c r="AF6" s="2249"/>
      <c r="AG6" s="2249"/>
      <c r="AH6" s="2249"/>
      <c r="AI6" s="2249"/>
      <c r="AJ6" s="2250"/>
      <c r="AK6" s="1310" t="s">
        <v>489</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370"/>
      <c r="X9" s="370"/>
      <c r="Y9" s="370"/>
      <c r="Z9" s="370"/>
      <c r="AA9" s="370"/>
      <c r="AB9" s="370"/>
      <c r="AC9" s="370"/>
      <c r="AD9" s="370"/>
      <c r="AE9" s="370"/>
      <c r="AF9" s="370"/>
      <c r="AG9" s="370"/>
      <c r="AH9" s="370"/>
      <c r="AI9" s="370"/>
      <c r="AJ9" s="370"/>
      <c r="AK9" s="1261" t="s">
        <v>491</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416</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ПАО "ОГК-2"-Ставропольская ГРЭС</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t="s">
        <v>305</v>
      </c>
      <c r="AQ36" s="1158">
        <v>14</v>
      </c>
    </row>
    <row customHeight="1" ht="14.699999999999998">
      <c r="Q37" s="379"/>
      <c r="R37" s="379"/>
      <c r="S37" s="2276" t="s">
        <v>88</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86" t="s">
        <v>493</v>
      </c>
      <c r="W38" s="2265" t="s">
        <v>439</v>
      </c>
      <c r="X38" s="2266"/>
      <c r="Y38" s="2265" t="s">
        <v>440</v>
      </c>
      <c r="Z38" s="2272"/>
      <c r="AA38" s="2266"/>
      <c r="AB38" s="2281"/>
      <c r="AC38" s="1486" t="s">
        <v>493</v>
      </c>
      <c r="AD38" s="2265" t="s">
        <v>439</v>
      </c>
      <c r="AE38" s="2266"/>
      <c r="AF38" s="2265" t="s">
        <v>440</v>
      </c>
      <c r="AG38" s="2272"/>
      <c r="AH38" s="2266"/>
      <c r="AI38" s="2281"/>
      <c r="AJ38" s="2284"/>
      <c r="AK38" s="2130"/>
      <c r="AQ38" s="1158">
        <v>34</v>
      </c>
    </row>
    <row customHeight="1" ht="90.3">
      <c r="A39" s="1373"/>
      <c r="B39" s="1373" t="s">
        <v>141</v>
      </c>
      <c r="C39" s="1373" t="s">
        <v>142</v>
      </c>
      <c r="D39" s="1373" t="s">
        <v>143</v>
      </c>
      <c r="E39" s="1367" t="s">
        <v>441</v>
      </c>
      <c r="F39" s="1367" t="s">
        <v>442</v>
      </c>
      <c r="G39" s="1367" t="s">
        <v>443</v>
      </c>
      <c r="H39" s="1367"/>
      <c r="I39" s="1367" t="s">
        <v>494</v>
      </c>
      <c r="J39" s="1367" t="s">
        <v>446</v>
      </c>
      <c r="K39" s="1367" t="s">
        <v>495</v>
      </c>
      <c r="L39" s="1367" t="s">
        <v>422</v>
      </c>
      <c r="Q39" s="379"/>
      <c r="R39" s="379"/>
      <c r="S39" s="2276"/>
      <c r="T39" s="2212"/>
      <c r="U39" s="305"/>
      <c r="V39" s="1486" t="s">
        <v>522</v>
      </c>
      <c r="W39" s="1225" t="s">
        <v>523</v>
      </c>
      <c r="X39" s="1225" t="s">
        <v>498</v>
      </c>
      <c r="Y39" s="1492" t="s">
        <v>450</v>
      </c>
      <c r="Z39" s="2273" t="s">
        <v>451</v>
      </c>
      <c r="AA39" s="2274"/>
      <c r="AB39" s="2282"/>
      <c r="AC39" s="1486" t="s">
        <v>522</v>
      </c>
      <c r="AD39" s="1225" t="s">
        <v>523</v>
      </c>
      <c r="AE39" s="1225" t="s">
        <v>498</v>
      </c>
      <c r="AF39" s="1492" t="s">
        <v>450</v>
      </c>
      <c r="AG39" s="2273" t="s">
        <v>451</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275</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275</v>
      </c>
      <c r="B42" s="1366" t="s">
        <v>276</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401</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402</v>
      </c>
      <c r="AM42" s="503"/>
      <c r="AN42" s="503" t="str">
        <f>IF(T42="","",T42)</f>
        <v>Территория действия тарифа</v>
      </c>
      <c r="AO42" s="503"/>
      <c r="AP42" s="503"/>
      <c r="AQ42" s="1158">
        <v>23</v>
      </c>
    </row>
    <row customHeight="1" ht="24">
      <c r="A43" s="1366" t="s">
        <v>275</v>
      </c>
      <c r="B43" s="1366" t="s">
        <v>276</v>
      </c>
      <c r="C43" s="1366" t="s">
        <v>277</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521</v>
      </c>
      <c r="AM43" s="503"/>
      <c r="AN43" s="503" t="str">
        <f>IF(T43="","",T43)</f>
        <v>Наименование централизованной системы водоотведения</v>
      </c>
      <c r="AO43" s="503"/>
      <c r="AP43" s="503"/>
      <c r="AQ43" s="1158">
        <v>23</v>
      </c>
    </row>
    <row customHeight="1" ht="24">
      <c r="A44" s="1366" t="s">
        <v>275</v>
      </c>
      <c r="B44" s="1366" t="s">
        <v>276</v>
      </c>
      <c r="C44" s="1366" t="s">
        <v>277</v>
      </c>
      <c r="D44" s="1366" t="s">
        <v>525</v>
      </c>
      <c r="E44" s="2262"/>
      <c r="F44" s="2262"/>
      <c r="G44" s="2262"/>
      <c r="H44" s="2262"/>
      <c r="I44" s="2259" t="str">
        <f>S43&amp;".1"</f>
        <v>...1</v>
      </c>
      <c r="J44" s="1366"/>
      <c r="K44" s="1366"/>
      <c r="L44" s="1367"/>
      <c r="P44" s="2260">
        <v>1</v>
      </c>
      <c r="Q44" s="1484"/>
      <c r="R44" s="359"/>
      <c r="S44" s="1496" t="str">
        <f>$I44</f>
        <v>...1</v>
      </c>
      <c r="T44" s="288" t="s">
        <v>487</v>
      </c>
      <c r="U44" s="303"/>
      <c r="V44" s="2353"/>
      <c r="W44" s="2354"/>
      <c r="X44" s="2354"/>
      <c r="Y44" s="2354"/>
      <c r="Z44" s="2354"/>
      <c r="AA44" s="2354"/>
      <c r="AB44" s="2355"/>
      <c r="AC44" s="2356"/>
      <c r="AD44" s="2357"/>
      <c r="AE44" s="2357"/>
      <c r="AF44" s="2357"/>
      <c r="AG44" s="2357"/>
      <c r="AH44" s="2357"/>
      <c r="AI44" s="2357"/>
      <c r="AJ44" s="2358"/>
      <c r="AK44" s="1261" t="s">
        <v>488</v>
      </c>
      <c r="AM44" s="503"/>
      <c r="AN44" s="503" t="str">
        <f>IF(T44="","",T44)</f>
        <v>Наименование признака дифференциации</v>
      </c>
      <c r="AO44" s="503"/>
      <c r="AP44" s="503"/>
      <c r="AQ44" s="1158">
        <v>23</v>
      </c>
    </row>
    <row customHeight="1" ht="24">
      <c r="A45" s="1366" t="s">
        <v>275</v>
      </c>
      <c r="B45" s="1366" t="s">
        <v>276</v>
      </c>
      <c r="C45" s="1366" t="s">
        <v>277</v>
      </c>
      <c r="D45" s="1366" t="s">
        <v>525</v>
      </c>
      <c r="E45" s="2262"/>
      <c r="F45" s="2262"/>
      <c r="G45" s="2262"/>
      <c r="H45" s="2262"/>
      <c r="I45" s="2289"/>
      <c r="J45" s="2259" t="str">
        <f>I44&amp;".1"</f>
        <v>...1.1</v>
      </c>
      <c r="K45" s="1366"/>
      <c r="L45" s="1367" t="s">
        <v>410</v>
      </c>
      <c r="P45" s="2260"/>
      <c r="Q45" s="2260">
        <v>1</v>
      </c>
      <c r="R45" s="360"/>
      <c r="S45" s="1496" t="str">
        <f>$J45</f>
        <v>...1.1</v>
      </c>
      <c r="T45" s="289" t="s">
        <v>411</v>
      </c>
      <c r="U45" s="303"/>
      <c r="V45" s="2248"/>
      <c r="W45" s="2249"/>
      <c r="X45" s="2249"/>
      <c r="Y45" s="2249"/>
      <c r="Z45" s="2249"/>
      <c r="AA45" s="2249"/>
      <c r="AB45" s="2250"/>
      <c r="AC45" s="2248"/>
      <c r="AD45" s="2249"/>
      <c r="AE45" s="2249"/>
      <c r="AF45" s="2249"/>
      <c r="AG45" s="2249"/>
      <c r="AH45" s="2249"/>
      <c r="AI45" s="2249"/>
      <c r="AJ45" s="2250"/>
      <c r="AK45" s="1310" t="s">
        <v>489</v>
      </c>
      <c r="AM45" s="503"/>
      <c r="AN45" s="503" t="str">
        <f>IF(T45="","",T45)</f>
        <v>Группа потребителей</v>
      </c>
      <c r="AO45" s="503"/>
      <c r="AP45" s="503"/>
      <c r="AQ45" s="1158">
        <v>23</v>
      </c>
    </row>
    <row customHeight="1" ht="24">
      <c r="A46" s="1366" t="s">
        <v>275</v>
      </c>
      <c r="B46" s="1366" t="s">
        <v>276</v>
      </c>
      <c r="C46" s="1366" t="s">
        <v>277</v>
      </c>
      <c r="D46" s="1366" t="s">
        <v>525</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275</v>
      </c>
      <c r="B47" s="1366" t="s">
        <v>276</v>
      </c>
      <c r="C47" s="1366" t="s">
        <v>277</v>
      </c>
      <c r="D47" s="1366" t="s">
        <v>525</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275</v>
      </c>
      <c r="B48" s="1366" t="s">
        <v>276</v>
      </c>
      <c r="C48" s="1366" t="s">
        <v>277</v>
      </c>
      <c r="D48" s="1366" t="s">
        <v>525</v>
      </c>
      <c r="E48" s="2262"/>
      <c r="F48" s="2262"/>
      <c r="G48" s="2262"/>
      <c r="H48" s="2262"/>
      <c r="I48" s="2289"/>
      <c r="J48" s="2259"/>
      <c r="K48" s="1366"/>
      <c r="L48" s="1367"/>
      <c r="P48" s="2260"/>
      <c r="Q48" s="2260"/>
      <c r="R48" s="359"/>
      <c r="S48" s="1281"/>
      <c r="T48" s="290" t="s">
        <v>490</v>
      </c>
      <c r="U48" s="370"/>
      <c r="V48" s="370"/>
      <c r="W48" s="370"/>
      <c r="X48" s="370"/>
      <c r="Y48" s="370"/>
      <c r="Z48" s="370"/>
      <c r="AA48" s="370"/>
      <c r="AB48" s="370"/>
      <c r="AC48" s="370"/>
      <c r="AD48" s="370"/>
      <c r="AE48" s="370"/>
      <c r="AF48" s="370"/>
      <c r="AG48" s="370"/>
      <c r="AH48" s="370"/>
      <c r="AI48" s="370"/>
      <c r="AJ48" s="370"/>
      <c r="AK48" s="1261" t="s">
        <v>491</v>
      </c>
      <c r="AM48" s="503"/>
      <c r="AN48" s="503" t="str">
        <f>IF(T48="","",T48)</f>
        <v>Добавить значение признака дифференциации</v>
      </c>
      <c r="AO48" s="503"/>
      <c r="AP48" s="503"/>
      <c r="AQ48" s="1158">
        <v>20</v>
      </c>
    </row>
    <row customHeight="1" ht="22.049999999999997">
      <c r="A49" s="1366" t="s">
        <v>275</v>
      </c>
      <c r="B49" s="1366" t="s">
        <v>276</v>
      </c>
      <c r="C49" s="1366" t="s">
        <v>277</v>
      </c>
      <c r="D49" s="1366" t="s">
        <v>525</v>
      </c>
      <c r="E49" s="2262"/>
      <c r="F49" s="2262"/>
      <c r="G49" s="2262"/>
      <c r="H49" s="2262"/>
      <c r="I49" s="2259"/>
      <c r="J49" s="1366"/>
      <c r="K49" s="1366"/>
      <c r="L49" s="1367"/>
      <c r="P49" s="2260"/>
      <c r="Q49" s="1484"/>
      <c r="R49" s="359"/>
      <c r="S49" s="1281"/>
      <c r="T49" s="368" t="s">
        <v>416</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275</v>
      </c>
      <c r="B50" s="1366" t="s">
        <v>276</v>
      </c>
      <c r="C50" s="1366" t="s">
        <v>277</v>
      </c>
      <c r="D50" s="1366" t="s">
        <v>525</v>
      </c>
      <c r="E50" s="2262"/>
      <c r="F50" s="2262"/>
      <c r="G50" s="2262"/>
      <c r="H50" s="2261"/>
      <c r="I50" s="1366"/>
      <c r="J50" s="1366"/>
      <c r="K50" s="1366"/>
      <c r="L50" s="1367"/>
      <c r="M50" s="1368"/>
      <c r="N50" s="1368"/>
      <c r="O50" s="540"/>
      <c r="P50" s="363"/>
      <c r="Q50" s="378"/>
      <c r="R50" s="358"/>
      <c r="S50" s="1281"/>
      <c r="T50" s="375" t="s">
        <v>492</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275</v>
      </c>
      <c r="B51" s="1346" t="s">
        <v>276</v>
      </c>
      <c r="C51" s="1317"/>
      <c r="D51" s="1317"/>
      <c r="E51" s="2262"/>
      <c r="F51" s="2261"/>
      <c r="G51" s="1317"/>
      <c r="H51" s="1317"/>
      <c r="I51" s="1317"/>
      <c r="J51" s="1317"/>
      <c r="K51" s="1317"/>
      <c r="L51" s="1497"/>
      <c r="M51" s="1324"/>
      <c r="N51" s="1324"/>
      <c r="P51" s="1319"/>
      <c r="Q51" s="1320"/>
      <c r="R51" s="1319"/>
      <c r="S51" s="1325"/>
      <c r="T51" s="1328" t="s">
        <v>419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275</v>
      </c>
      <c r="B52" s="1346"/>
      <c r="C52" s="1346"/>
      <c r="D52" s="1346"/>
      <c r="E52" s="2261"/>
      <c r="F52" s="1346"/>
      <c r="G52" s="1346"/>
      <c r="H52" s="1346"/>
      <c r="I52" s="1346"/>
      <c r="J52" s="1346"/>
      <c r="K52" s="1346"/>
      <c r="L52" s="1349"/>
      <c r="M52" s="1324"/>
      <c r="N52" s="1324"/>
      <c r="O52" s="521"/>
      <c r="P52" s="383"/>
      <c r="Q52" s="1347"/>
      <c r="R52" s="383"/>
      <c r="S52" s="1325"/>
      <c r="T52" s="1328" t="s">
        <v>420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EBEFF1-C0E9-81BA-8BD5-0.89B67BF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129</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401</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402</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521</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406</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407</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505</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506</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526</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527</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509</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472</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419</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420</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421</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422</v>
      </c>
      <c r="P24" s="1511"/>
      <c r="Q24" s="1513"/>
      <c r="R24" s="1513"/>
      <c r="AA24" s="1510" t="s">
        <v>424</v>
      </c>
      <c r="AC24" s="1510" t="s">
        <v>425</v>
      </c>
      <c r="AD24" s="1510" t="s">
        <v>473</v>
      </c>
      <c r="AH24" s="1510" t="s">
        <v>473</v>
      </c>
      <c r="AK24" s="1510" t="s">
        <v>510</v>
      </c>
      <c r="AL24" s="1510" t="s">
        <v>473</v>
      </c>
      <c r="AP24" s="1510" t="s">
        <v>473</v>
      </c>
      <c r="AY24" s="1510" t="s">
        <v>424</v>
      </c>
      <c r="BA24" s="1510" t="s">
        <v>425</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Филиал ПАО "ОГК-2"-Ставропольская ГРЭС</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428</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428</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431</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431</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304</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305</v>
      </c>
      <c r="BI40" s="1158">
        <v>14</v>
      </c>
    </row>
    <row customHeight="1" ht="14.699999999999998">
      <c r="Q41" s="294"/>
      <c r="R41" s="379"/>
      <c r="S41" s="2276" t="s">
        <v>88</v>
      </c>
      <c r="T41" s="2212" t="s">
        <v>511</v>
      </c>
      <c r="U41" s="304"/>
      <c r="V41" s="2277" t="s">
        <v>433</v>
      </c>
      <c r="W41" s="2278"/>
      <c r="X41" s="2278"/>
      <c r="Y41" s="2278"/>
      <c r="Z41" s="2278"/>
      <c r="AA41" s="2278"/>
      <c r="AB41" s="2279"/>
      <c r="AC41" s="2280" t="s">
        <v>434</v>
      </c>
      <c r="AD41" s="2331" t="s">
        <v>528</v>
      </c>
      <c r="AE41" s="2294"/>
      <c r="AF41" s="2294"/>
      <c r="AG41" s="2332"/>
      <c r="AH41" s="2331" t="s">
        <v>529</v>
      </c>
      <c r="AI41" s="2294"/>
      <c r="AJ41" s="2294"/>
      <c r="AK41" s="2332"/>
      <c r="AL41" s="2331" t="s">
        <v>530</v>
      </c>
      <c r="AM41" s="2294"/>
      <c r="AN41" s="2294"/>
      <c r="AO41" s="2332"/>
      <c r="AP41" s="2331" t="s">
        <v>515</v>
      </c>
      <c r="AQ41" s="2294"/>
      <c r="AR41" s="2294"/>
      <c r="AS41" s="2332"/>
      <c r="AT41" s="2277" t="s">
        <v>433</v>
      </c>
      <c r="AU41" s="2278"/>
      <c r="AV41" s="2278"/>
      <c r="AW41" s="2278"/>
      <c r="AX41" s="2278"/>
      <c r="AY41" s="2278"/>
      <c r="AZ41" s="2279"/>
      <c r="BA41" s="2280" t="s">
        <v>434</v>
      </c>
      <c r="BB41" s="2283" t="s">
        <v>436</v>
      </c>
      <c r="BC41" s="2130"/>
      <c r="BI41" s="1158">
        <v>14</v>
      </c>
    </row>
    <row customHeight="1" ht="35.699999999999996">
      <c r="Q42" s="294"/>
      <c r="R42" s="379"/>
      <c r="S42" s="2276"/>
      <c r="T42" s="2212"/>
      <c r="U42" s="1034"/>
      <c r="V42" s="2195" t="s">
        <v>516</v>
      </c>
      <c r="W42" s="2196"/>
      <c r="X42" s="2195" t="s">
        <v>517</v>
      </c>
      <c r="Y42" s="2196"/>
      <c r="Z42" s="2297" t="s">
        <v>518</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531</v>
      </c>
      <c r="AU42" s="2196"/>
      <c r="AV42" s="2195" t="s">
        <v>532</v>
      </c>
      <c r="AW42" s="2196"/>
      <c r="AX42" s="2297" t="s">
        <v>518</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141</v>
      </c>
      <c r="C44" s="1373" t="s">
        <v>142</v>
      </c>
      <c r="D44" s="1373" t="s">
        <v>143</v>
      </c>
      <c r="E44" s="1367" t="s">
        <v>441</v>
      </c>
      <c r="F44" s="1367" t="s">
        <v>442</v>
      </c>
      <c r="G44" s="1367" t="s">
        <v>443</v>
      </c>
      <c r="H44" s="1367" t="s">
        <v>444</v>
      </c>
      <c r="I44" s="1367" t="s">
        <v>445</v>
      </c>
      <c r="J44" s="1367" t="s">
        <v>446</v>
      </c>
      <c r="K44" s="1367" t="s">
        <v>447</v>
      </c>
      <c r="L44" s="1367" t="s">
        <v>422</v>
      </c>
      <c r="Q44" s="294"/>
      <c r="R44" s="379"/>
      <c r="S44" s="2276"/>
      <c r="T44" s="2212"/>
      <c r="U44" s="305"/>
      <c r="V44" s="1482" t="s">
        <v>482</v>
      </c>
      <c r="W44" s="1482" t="s">
        <v>483</v>
      </c>
      <c r="X44" s="1482" t="s">
        <v>482</v>
      </c>
      <c r="Y44" s="1482" t="s">
        <v>483</v>
      </c>
      <c r="Z44" s="1492" t="s">
        <v>450</v>
      </c>
      <c r="AA44" s="2273" t="s">
        <v>451</v>
      </c>
      <c r="AB44" s="2274"/>
      <c r="AC44" s="2282"/>
      <c r="AD44" s="2336"/>
      <c r="AE44" s="2337"/>
      <c r="AF44" s="2337"/>
      <c r="AG44" s="2338"/>
      <c r="AH44" s="2336"/>
      <c r="AI44" s="2337"/>
      <c r="AJ44" s="2337"/>
      <c r="AK44" s="2338"/>
      <c r="AL44" s="2336"/>
      <c r="AM44" s="2337"/>
      <c r="AN44" s="2337"/>
      <c r="AO44" s="2338"/>
      <c r="AP44" s="2336"/>
      <c r="AQ44" s="2337"/>
      <c r="AR44" s="2337"/>
      <c r="AS44" s="2338"/>
      <c r="AT44" s="1482" t="s">
        <v>482</v>
      </c>
      <c r="AU44" s="1482" t="s">
        <v>483</v>
      </c>
      <c r="AV44" s="1482" t="s">
        <v>482</v>
      </c>
      <c r="AW44" s="1482" t="s">
        <v>483</v>
      </c>
      <c r="AX44" s="1492" t="s">
        <v>450</v>
      </c>
      <c r="AY44" s="2273" t="s">
        <v>451</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280</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129</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280</v>
      </c>
      <c r="B47" s="1366" t="s">
        <v>281</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401</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402</v>
      </c>
      <c r="BE47" s="503"/>
      <c r="BF47" s="503" t="str">
        <f>IF(T47="","",T47)</f>
        <v>Территория действия тарифа</v>
      </c>
      <c r="BG47" s="503"/>
      <c r="BH47" s="503"/>
      <c r="BI47" s="1158">
        <v>21</v>
      </c>
    </row>
    <row customHeight="1" ht="35.699999999999996">
      <c r="A48" s="1366" t="s">
        <v>280</v>
      </c>
      <c r="B48" s="1366" t="s">
        <v>281</v>
      </c>
      <c r="C48" s="1366" t="s">
        <v>282</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521</v>
      </c>
      <c r="BE48" s="503"/>
      <c r="BF48" s="503" t="str">
        <f>IF(T48="","",T48)</f>
        <v>Наименование централизованной системы водоотведения</v>
      </c>
      <c r="BG48" s="503"/>
      <c r="BH48" s="503"/>
      <c r="BI48" s="1158">
        <v>34</v>
      </c>
    </row>
    <row s="1645" customFormat="1" customHeight="1" ht="0">
      <c r="A49" s="1346" t="s">
        <v>280</v>
      </c>
      <c r="B49" s="1346" t="s">
        <v>281</v>
      </c>
      <c r="C49" s="1346" t="s">
        <v>282</v>
      </c>
      <c r="D49" s="1346" t="s">
        <v>533</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406</v>
      </c>
      <c r="BE49" s="503"/>
      <c r="BF49" s="503" t="str">
        <f>IF(T49="","",T49)</f>
        <v/>
      </c>
      <c r="BG49" s="503"/>
      <c r="BH49" s="503"/>
      <c r="BI49" s="514">
        <v>0</v>
      </c>
    </row>
    <row s="1645" customFormat="1" customHeight="1" ht="0">
      <c r="A50" s="1346" t="s">
        <v>280</v>
      </c>
      <c r="B50" s="1346" t="s">
        <v>281</v>
      </c>
      <c r="C50" s="1346" t="s">
        <v>282</v>
      </c>
      <c r="D50" s="1346" t="s">
        <v>533</v>
      </c>
      <c r="E50" s="2262"/>
      <c r="F50" s="2262"/>
      <c r="G50" s="2262"/>
      <c r="H50" s="2262"/>
      <c r="I50" s="2259" t="str">
        <f>S49&amp;".1"</f>
        <v>.1</v>
      </c>
      <c r="J50" s="1346"/>
      <c r="K50" s="1346"/>
      <c r="L50" s="1349" t="s">
        <v>407</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280</v>
      </c>
      <c r="B51" s="1346" t="s">
        <v>281</v>
      </c>
      <c r="C51" s="1346" t="s">
        <v>282</v>
      </c>
      <c r="D51" s="1346" t="s">
        <v>533</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280</v>
      </c>
      <c r="B52" s="1366" t="s">
        <v>281</v>
      </c>
      <c r="C52" s="1366" t="s">
        <v>282</v>
      </c>
      <c r="D52" s="1366" t="s">
        <v>533</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505</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506</v>
      </c>
      <c r="AT53" s="1396"/>
      <c r="AU53" s="1499"/>
      <c r="AV53" s="1396"/>
      <c r="AW53" s="1499"/>
      <c r="AX53" s="1396"/>
      <c r="AY53" s="1396"/>
      <c r="AZ53" s="1396"/>
      <c r="BA53" s="1396"/>
      <c r="BB53" s="1400"/>
      <c r="BC53" s="2257"/>
      <c r="BE53" s="503"/>
      <c r="BF53" s="503"/>
      <c r="BG53" s="503"/>
      <c r="BH53" s="503"/>
      <c r="BI53" s="1158">
        <v>11</v>
      </c>
    </row>
    <row customHeight="1" ht="11.549999999999999">
      <c r="A54" s="1366" t="s">
        <v>280</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526</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280</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527</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280</v>
      </c>
      <c r="B56" s="1366" t="s">
        <v>281</v>
      </c>
      <c r="C56" s="1366" t="s">
        <v>282</v>
      </c>
      <c r="D56" s="1366" t="s">
        <v>533</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509</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280</v>
      </c>
      <c r="B57" s="1366" t="s">
        <v>281</v>
      </c>
      <c r="C57" s="1366" t="s">
        <v>282</v>
      </c>
      <c r="D57" s="1366" t="s">
        <v>533</v>
      </c>
      <c r="E57" s="2262"/>
      <c r="F57" s="2262"/>
      <c r="G57" s="2262"/>
      <c r="H57" s="2262"/>
      <c r="I57" s="2289"/>
      <c r="J57" s="2259"/>
      <c r="K57" s="1366"/>
      <c r="L57" s="1367"/>
      <c r="P57" s="2260"/>
      <c r="Q57" s="2260"/>
      <c r="R57" s="359"/>
      <c r="S57" s="1281"/>
      <c r="T57" s="290" t="s">
        <v>472</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280</v>
      </c>
      <c r="B58" s="1346" t="s">
        <v>281</v>
      </c>
      <c r="C58" s="1346" t="s">
        <v>282</v>
      </c>
      <c r="D58" s="1346" t="s">
        <v>533</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280</v>
      </c>
      <c r="B59" s="1346" t="s">
        <v>281</v>
      </c>
      <c r="C59" s="1346" t="s">
        <v>282</v>
      </c>
      <c r="D59" s="1346" t="s">
        <v>533</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280</v>
      </c>
      <c r="B60" s="1346" t="s">
        <v>281</v>
      </c>
      <c r="C60" s="1346" t="s">
        <v>282</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280</v>
      </c>
      <c r="B61" s="1346" t="s">
        <v>281</v>
      </c>
      <c r="C61" s="1317"/>
      <c r="D61" s="1317"/>
      <c r="E61" s="2262"/>
      <c r="F61" s="2261"/>
      <c r="G61" s="1317"/>
      <c r="H61" s="1317"/>
      <c r="I61" s="1317"/>
      <c r="J61" s="1317"/>
      <c r="K61" s="1317"/>
      <c r="L61" s="1497"/>
      <c r="M61" s="1324"/>
      <c r="N61" s="1324"/>
      <c r="P61" s="1319"/>
      <c r="Q61" s="1320"/>
      <c r="R61" s="1319"/>
      <c r="S61" s="1325"/>
      <c r="T61" s="1328" t="s">
        <v>419</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280</v>
      </c>
      <c r="B62" s="1346"/>
      <c r="C62" s="1346"/>
      <c r="D62" s="1346"/>
      <c r="E62" s="2261"/>
      <c r="F62" s="1346"/>
      <c r="G62" s="1346"/>
      <c r="H62" s="1346"/>
      <c r="I62" s="1346"/>
      <c r="J62" s="1346"/>
      <c r="K62" s="1346"/>
      <c r="L62" s="1349"/>
      <c r="M62" s="1324"/>
      <c r="N62" s="1324"/>
      <c r="O62" s="521"/>
      <c r="P62" s="383"/>
      <c r="Q62" s="1347"/>
      <c r="R62" s="383"/>
      <c r="S62" s="1325"/>
      <c r="T62" s="1328" t="s">
        <v>420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452</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B67CE3-30DD-A559-F2D5-0.D428F691}"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100</v>
      </c>
      <c r="I13" s="794" t="s">
        <v>101</v>
      </c>
      <c r="J13" s="503">
        <f>MERGEVALUE(G13)</f>
      </c>
      <c r="K13" s="514"/>
      <c r="L13" s="514"/>
      <c r="M13" s="503" t="str">
        <f t="array" ref="M13:M13">IF(ISERROR(MATCH(MID(N13,1,250),MID(note_ter,1,250),0)),"n","y")</f>
        <v>n</v>
      </c>
      <c r="N13" s="514"/>
      <c r="O13" s="503" t="str">
        <f>H13&amp;"("&amp;I13&amp;")"</f>
        <v>Изобильненский муниципальный округ(07520000)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103</v>
      </c>
      <c r="H15" s="181"/>
      <c r="I15" s="182"/>
      <c r="J15" s="252"/>
      <c r="K15" s="158"/>
      <c r="L15" s="158"/>
      <c r="M15" s="158"/>
      <c r="N15" s="229" t="s">
        <v>104</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82</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C832D6-DDBE-3B48-FD59-0.6EEDF81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129</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401</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402</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534</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535</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487</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488</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410</v>
      </c>
      <c r="P6" s="2260"/>
      <c r="Q6" s="2260">
        <v>1</v>
      </c>
      <c r="R6" s="360"/>
      <c r="S6" s="1496">
        <f>$J6</f>
      </c>
      <c r="T6" s="289" t="s">
        <v>411</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489</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491</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416</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421</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422</v>
      </c>
      <c r="P20" s="1365"/>
      <c r="Q20" s="1445"/>
      <c r="R20" s="1445"/>
      <c r="S20" s="732"/>
      <c r="T20" s="1163" t="s">
        <v>423</v>
      </c>
      <c r="W20" s="1369"/>
      <c r="X20" s="1369"/>
      <c r="Y20" s="1369"/>
      <c r="Z20" s="1369"/>
      <c r="AA20" s="1369"/>
      <c r="AB20" s="1369"/>
      <c r="AD20" s="189" t="s">
        <v>424</v>
      </c>
      <c r="AF20" s="189" t="s">
        <v>425</v>
      </c>
      <c r="AG20" s="1163" t="s">
        <v>423</v>
      </c>
      <c r="AH20" s="1369"/>
      <c r="AI20" s="1369"/>
      <c r="AJ20" s="1369"/>
      <c r="AK20" s="1369"/>
      <c r="AL20" s="1369"/>
      <c r="AO20" s="189" t="s">
        <v>426</v>
      </c>
      <c r="AQ20" s="189" t="s">
        <v>425</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Филиал ПАО "ОГК-2"-Ставропольская ГРЭС</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431</v>
      </c>
      <c r="AG34" s="329"/>
      <c r="AH34" s="1638"/>
      <c r="AI34" s="1638"/>
      <c r="AJ34" s="1638"/>
      <c r="AK34" s="1638"/>
      <c r="AL34" s="1638"/>
      <c r="AM34" s="329"/>
      <c r="AN34" s="329"/>
      <c r="AO34" s="329"/>
      <c r="AP34" s="329"/>
      <c r="AQ34" s="281" t="s">
        <v>431</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305</v>
      </c>
      <c r="AY36" s="1158">
        <v>14</v>
      </c>
    </row>
    <row customHeight="1" ht="14.699999999999998">
      <c r="Q37" s="379"/>
      <c r="R37" s="379"/>
      <c r="S37" s="2276" t="s">
        <v>88</v>
      </c>
      <c r="T37" s="2212" t="s">
        <v>432</v>
      </c>
      <c r="U37" s="304"/>
      <c r="V37" s="2277" t="s">
        <v>433</v>
      </c>
      <c r="W37" s="2294"/>
      <c r="X37" s="2294"/>
      <c r="Y37" s="2294"/>
      <c r="Z37" s="2294"/>
      <c r="AA37" s="2294"/>
      <c r="AB37" s="2294"/>
      <c r="AC37" s="2278"/>
      <c r="AD37" s="2278"/>
      <c r="AE37" s="2279"/>
      <c r="AF37" s="2280" t="s">
        <v>434</v>
      </c>
      <c r="AG37" s="2277" t="s">
        <v>433</v>
      </c>
      <c r="AH37" s="2278"/>
      <c r="AI37" s="2278"/>
      <c r="AJ37" s="2278"/>
      <c r="AK37" s="2278"/>
      <c r="AL37" s="2278"/>
      <c r="AM37" s="2278"/>
      <c r="AN37" s="2278"/>
      <c r="AO37" s="2278"/>
      <c r="AP37" s="2279"/>
      <c r="AQ37" s="2280" t="s">
        <v>435</v>
      </c>
      <c r="AR37" s="2283" t="s">
        <v>436</v>
      </c>
      <c r="AS37" s="2130"/>
      <c r="AY37" s="1158">
        <v>14</v>
      </c>
    </row>
    <row customHeight="1" ht="19.95">
      <c r="Q38" s="379"/>
      <c r="R38" s="379"/>
      <c r="S38" s="2276"/>
      <c r="T38" s="2212"/>
      <c r="U38" s="1034"/>
      <c r="V38" s="2369" t="s">
        <v>536</v>
      </c>
      <c r="W38" s="2368" t="s">
        <v>537</v>
      </c>
      <c r="X38" s="2368"/>
      <c r="Y38" s="2368"/>
      <c r="Z38" s="2368" t="s">
        <v>538</v>
      </c>
      <c r="AA38" s="2368"/>
      <c r="AB38" s="2368"/>
      <c r="AC38" s="2297" t="s">
        <v>440</v>
      </c>
      <c r="AD38" s="2316"/>
      <c r="AE38" s="2317"/>
      <c r="AF38" s="2281"/>
      <c r="AG38" s="2369" t="s">
        <v>536</v>
      </c>
      <c r="AH38" s="2368" t="s">
        <v>537</v>
      </c>
      <c r="AI38" s="2368"/>
      <c r="AJ38" s="2368"/>
      <c r="AK38" s="2368" t="s">
        <v>538</v>
      </c>
      <c r="AL38" s="2368"/>
      <c r="AM38" s="2368"/>
      <c r="AN38" s="2297" t="s">
        <v>440</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539</v>
      </c>
      <c r="X39" s="2368" t="s">
        <v>540</v>
      </c>
      <c r="Y39" s="2368"/>
      <c r="Z39" s="2368" t="s">
        <v>541</v>
      </c>
      <c r="AA39" s="2368" t="s">
        <v>540</v>
      </c>
      <c r="AB39" s="2368"/>
      <c r="AC39" s="2298"/>
      <c r="AD39" s="2318"/>
      <c r="AE39" s="2319"/>
      <c r="AF39" s="2281"/>
      <c r="AG39" s="2369"/>
      <c r="AH39" s="2368" t="s">
        <v>539</v>
      </c>
      <c r="AI39" s="2368" t="s">
        <v>540</v>
      </c>
      <c r="AJ39" s="2368"/>
      <c r="AK39" s="2368" t="s">
        <v>541</v>
      </c>
      <c r="AL39" s="2368" t="s">
        <v>540</v>
      </c>
      <c r="AM39" s="2368"/>
      <c r="AN39" s="2298"/>
      <c r="AO39" s="2318"/>
      <c r="AP39" s="2319"/>
      <c r="AQ39" s="2281"/>
      <c r="AR39" s="2284"/>
      <c r="AS39" s="2130"/>
      <c r="AT39" s="1639"/>
      <c r="AU39" s="1639"/>
      <c r="AV39" s="1639"/>
      <c r="AW39" s="1639"/>
      <c r="AX39" s="1639"/>
      <c r="AY39" s="1634">
        <v>19</v>
      </c>
    </row>
    <row customHeight="1" ht="61.949999999999996">
      <c r="A40" s="1373"/>
      <c r="B40" s="1373" t="s">
        <v>141</v>
      </c>
      <c r="C40" s="1373" t="s">
        <v>142</v>
      </c>
      <c r="D40" s="1373" t="s">
        <v>143</v>
      </c>
      <c r="E40" s="1367" t="s">
        <v>441</v>
      </c>
      <c r="F40" s="1367" t="s">
        <v>442</v>
      </c>
      <c r="G40" s="1367" t="s">
        <v>443</v>
      </c>
      <c r="H40" s="1367"/>
      <c r="I40" s="1367" t="s">
        <v>494</v>
      </c>
      <c r="J40" s="1367" t="s">
        <v>446</v>
      </c>
      <c r="K40" s="1367" t="s">
        <v>495</v>
      </c>
      <c r="L40" s="1367" t="s">
        <v>422</v>
      </c>
      <c r="Q40" s="379"/>
      <c r="R40" s="379"/>
      <c r="S40" s="2276"/>
      <c r="T40" s="2212"/>
      <c r="U40" s="305"/>
      <c r="V40" s="2369"/>
      <c r="W40" s="2368"/>
      <c r="X40" s="1986" t="s">
        <v>542</v>
      </c>
      <c r="Y40" s="1986" t="s">
        <v>543</v>
      </c>
      <c r="Z40" s="2368"/>
      <c r="AA40" s="1986" t="s">
        <v>544</v>
      </c>
      <c r="AB40" s="1986" t="s">
        <v>545</v>
      </c>
      <c r="AC40" s="1492" t="s">
        <v>450</v>
      </c>
      <c r="AD40" s="2273" t="s">
        <v>451</v>
      </c>
      <c r="AE40" s="2274"/>
      <c r="AF40" s="2282"/>
      <c r="AG40" s="2369"/>
      <c r="AH40" s="2368"/>
      <c r="AI40" s="1986" t="s">
        <v>542</v>
      </c>
      <c r="AJ40" s="1986" t="s">
        <v>543</v>
      </c>
      <c r="AK40" s="2368"/>
      <c r="AL40" s="1986" t="s">
        <v>544</v>
      </c>
      <c r="AM40" s="1986" t="s">
        <v>545</v>
      </c>
      <c r="AN40" s="1492" t="s">
        <v>450</v>
      </c>
      <c r="AO40" s="2273" t="s">
        <v>451</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255</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129</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255</v>
      </c>
      <c r="B43" s="1366" t="s">
        <v>256</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401</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402</v>
      </c>
      <c r="AU43" s="503"/>
      <c r="AV43" s="503" t="str">
        <f>IF(T43="","",T43)</f>
        <v>Территория действия тарифа</v>
      </c>
      <c r="AW43" s="503"/>
      <c r="AX43" s="503"/>
      <c r="AY43" s="1158">
        <v>23</v>
      </c>
    </row>
    <row customHeight="1" ht="24">
      <c r="A44" s="1366" t="s">
        <v>255</v>
      </c>
      <c r="B44" s="1366" t="s">
        <v>256</v>
      </c>
      <c r="C44" s="1366" t="s">
        <v>257</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534</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535</v>
      </c>
      <c r="AU44" s="503"/>
      <c r="AV44" s="503" t="str">
        <f>IF(T44="","",T44)</f>
        <v>Наименование централизованной системы горячего водоснабжения</v>
      </c>
      <c r="AW44" s="503"/>
      <c r="AX44" s="503"/>
      <c r="AY44" s="1158">
        <v>23</v>
      </c>
    </row>
    <row customHeight="1" ht="24">
      <c r="A45" s="1366" t="s">
        <v>255</v>
      </c>
      <c r="B45" s="1366" t="s">
        <v>256</v>
      </c>
      <c r="C45" s="1366" t="s">
        <v>257</v>
      </c>
      <c r="D45" s="1366" t="s">
        <v>546</v>
      </c>
      <c r="E45" s="2262"/>
      <c r="F45" s="2262"/>
      <c r="G45" s="2262"/>
      <c r="H45" s="2262"/>
      <c r="I45" s="2259" t="str">
        <f>S44&amp;".1"</f>
        <v>...1</v>
      </c>
      <c r="J45" s="1366"/>
      <c r="K45" s="1366"/>
      <c r="L45" s="1367"/>
      <c r="P45" s="2260">
        <v>1</v>
      </c>
      <c r="Q45" s="1484"/>
      <c r="R45" s="359"/>
      <c r="S45" s="1496" t="str">
        <f>$I45</f>
        <v>...1</v>
      </c>
      <c r="T45" s="288" t="s">
        <v>487</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488</v>
      </c>
      <c r="AU45" s="503"/>
      <c r="AV45" s="503" t="str">
        <f>IF(T45="","",T45)</f>
        <v>Наименование признака дифференциации</v>
      </c>
      <c r="AW45" s="503"/>
      <c r="AX45" s="503"/>
      <c r="AY45" s="1158">
        <v>23</v>
      </c>
    </row>
    <row customHeight="1" ht="24">
      <c r="A46" s="1366" t="s">
        <v>255</v>
      </c>
      <c r="B46" s="1366" t="s">
        <v>256</v>
      </c>
      <c r="C46" s="1366" t="s">
        <v>257</v>
      </c>
      <c r="D46" s="1366" t="s">
        <v>546</v>
      </c>
      <c r="E46" s="2262"/>
      <c r="F46" s="2262"/>
      <c r="G46" s="2262"/>
      <c r="H46" s="2262"/>
      <c r="I46" s="2289"/>
      <c r="J46" s="2259" t="str">
        <f>I45&amp;".1"</f>
        <v>...1.1</v>
      </c>
      <c r="K46" s="1366"/>
      <c r="L46" s="1367" t="s">
        <v>410</v>
      </c>
      <c r="P46" s="2260"/>
      <c r="Q46" s="2260">
        <v>1</v>
      </c>
      <c r="R46" s="360"/>
      <c r="S46" s="1496" t="str">
        <f>$J46</f>
        <v>...1.1</v>
      </c>
      <c r="T46" s="289" t="s">
        <v>411</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489</v>
      </c>
      <c r="AU46" s="503"/>
      <c r="AV46" s="503" t="str">
        <f>IF(T46="","",T46)</f>
        <v>Группа потребителей</v>
      </c>
      <c r="AW46" s="503"/>
      <c r="AX46" s="503"/>
      <c r="AY46" s="1158">
        <v>23</v>
      </c>
    </row>
    <row customHeight="1" ht="24">
      <c r="A47" s="1366" t="s">
        <v>255</v>
      </c>
      <c r="B47" s="1366" t="s">
        <v>256</v>
      </c>
      <c r="C47" s="1366" t="s">
        <v>257</v>
      </c>
      <c r="D47" s="1366" t="s">
        <v>546</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255</v>
      </c>
      <c r="B48" s="1366" t="s">
        <v>256</v>
      </c>
      <c r="C48" s="1366" t="s">
        <v>257</v>
      </c>
      <c r="D48" s="1366" t="s">
        <v>546</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255</v>
      </c>
      <c r="B49" s="1366" t="s">
        <v>256</v>
      </c>
      <c r="C49" s="1366" t="s">
        <v>257</v>
      </c>
      <c r="D49" s="1366" t="s">
        <v>546</v>
      </c>
      <c r="E49" s="2262"/>
      <c r="F49" s="2262"/>
      <c r="G49" s="2262"/>
      <c r="H49" s="2262"/>
      <c r="I49" s="2289"/>
      <c r="J49" s="2259"/>
      <c r="K49" s="1366"/>
      <c r="L49" s="1367"/>
      <c r="P49" s="2260"/>
      <c r="Q49" s="2260"/>
      <c r="R49" s="359"/>
      <c r="S49" s="1281"/>
      <c r="T49" s="290" t="s">
        <v>490</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491</v>
      </c>
      <c r="AU49" s="503"/>
      <c r="AV49" s="503" t="str">
        <f>IF(T49="","",T49)</f>
        <v>Добавить значение признака дифференциации</v>
      </c>
      <c r="AW49" s="503"/>
      <c r="AX49" s="503"/>
      <c r="AY49" s="1158">
        <v>20</v>
      </c>
    </row>
    <row customHeight="1" ht="22.049999999999997">
      <c r="A50" s="1366" t="s">
        <v>255</v>
      </c>
      <c r="B50" s="1366" t="s">
        <v>256</v>
      </c>
      <c r="C50" s="1366" t="s">
        <v>257</v>
      </c>
      <c r="D50" s="1366" t="s">
        <v>546</v>
      </c>
      <c r="E50" s="2262"/>
      <c r="F50" s="2262"/>
      <c r="G50" s="2262"/>
      <c r="H50" s="2262"/>
      <c r="I50" s="2259"/>
      <c r="J50" s="1366"/>
      <c r="K50" s="1366"/>
      <c r="L50" s="1367"/>
      <c r="P50" s="2260"/>
      <c r="Q50" s="1484"/>
      <c r="R50" s="359"/>
      <c r="S50" s="1281"/>
      <c r="T50" s="368" t="s">
        <v>416</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255</v>
      </c>
      <c r="B51" s="1366" t="s">
        <v>256</v>
      </c>
      <c r="C51" s="1366" t="s">
        <v>257</v>
      </c>
      <c r="D51" s="1366" t="s">
        <v>546</v>
      </c>
      <c r="E51" s="2262"/>
      <c r="F51" s="2262"/>
      <c r="G51" s="2262"/>
      <c r="H51" s="2261"/>
      <c r="I51" s="1366"/>
      <c r="J51" s="1366"/>
      <c r="K51" s="1366"/>
      <c r="L51" s="1367"/>
      <c r="M51" s="1368"/>
      <c r="N51" s="1368"/>
      <c r="O51" s="540"/>
      <c r="P51" s="363"/>
      <c r="Q51" s="378"/>
      <c r="R51" s="358"/>
      <c r="S51" s="1281"/>
      <c r="T51" s="375" t="s">
        <v>492</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255</v>
      </c>
      <c r="B52" s="1346" t="s">
        <v>256</v>
      </c>
      <c r="C52" s="1317"/>
      <c r="D52" s="1317"/>
      <c r="E52" s="2262"/>
      <c r="F52" s="2261"/>
      <c r="G52" s="1317"/>
      <c r="H52" s="1317"/>
      <c r="I52" s="1317"/>
      <c r="J52" s="1317"/>
      <c r="K52" s="1317"/>
      <c r="L52" s="1497"/>
      <c r="M52" s="1324"/>
      <c r="N52" s="1324"/>
      <c r="P52" s="1319"/>
      <c r="Q52" s="1320"/>
      <c r="R52" s="1319"/>
      <c r="S52" s="1325"/>
      <c r="T52" s="1328" t="s">
        <v>419</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255</v>
      </c>
      <c r="B53" s="1346"/>
      <c r="C53" s="1346"/>
      <c r="D53" s="1346"/>
      <c r="E53" s="2261"/>
      <c r="F53" s="1346"/>
      <c r="G53" s="1346"/>
      <c r="H53" s="1346"/>
      <c r="I53" s="1346"/>
      <c r="J53" s="1346"/>
      <c r="K53" s="1346"/>
      <c r="L53" s="1349"/>
      <c r="M53" s="1324"/>
      <c r="N53" s="1324"/>
      <c r="O53" s="521"/>
      <c r="P53" s="383"/>
      <c r="Q53" s="1347"/>
      <c r="R53" s="383"/>
      <c r="S53" s="1325"/>
      <c r="T53" s="1328" t="s">
        <v>420</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452</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F848FD-0842-A278-C5AA-0.9735EBC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129</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401</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402</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534</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535</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487</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488</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410</v>
      </c>
      <c r="P6" s="2260"/>
      <c r="Q6" s="2260">
        <v>1</v>
      </c>
      <c r="R6" s="360"/>
      <c r="S6" s="1496">
        <f>$J6</f>
      </c>
      <c r="T6" s="289" t="s">
        <v>411</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489</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491</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416</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421</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422</v>
      </c>
      <c r="P20" s="1365"/>
      <c r="Q20" s="1445"/>
      <c r="R20" s="1445"/>
      <c r="S20" s="732"/>
      <c r="T20" s="1163" t="s">
        <v>423</v>
      </c>
      <c r="W20" s="1369"/>
      <c r="X20" s="1369"/>
      <c r="Y20" s="1369"/>
      <c r="Z20" s="1369"/>
      <c r="AA20" s="1369"/>
      <c r="AD20" s="189" t="s">
        <v>424</v>
      </c>
      <c r="AF20" s="189" t="s">
        <v>425</v>
      </c>
      <c r="AG20" s="1163" t="s">
        <v>423</v>
      </c>
      <c r="AH20" s="1369"/>
      <c r="AI20" s="1369"/>
      <c r="AJ20" s="1369"/>
      <c r="AK20" s="1369"/>
      <c r="AL20" s="1369"/>
      <c r="AO20" s="189" t="s">
        <v>426</v>
      </c>
      <c r="AQ20" s="189" t="s">
        <v>425</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Филиал ПАО "ОГК-2"-Ставропольская ГРЭС</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431</v>
      </c>
      <c r="AG34" s="329"/>
      <c r="AH34" s="1638"/>
      <c r="AI34" s="1638"/>
      <c r="AJ34" s="1638"/>
      <c r="AK34" s="1638"/>
      <c r="AL34" s="1638"/>
      <c r="AM34" s="329"/>
      <c r="AN34" s="329"/>
      <c r="AO34" s="329"/>
      <c r="AP34" s="329"/>
      <c r="AQ34" s="281" t="s">
        <v>431</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305</v>
      </c>
      <c r="AY36" s="1158">
        <v>14</v>
      </c>
    </row>
    <row customHeight="1" ht="14.699999999999998">
      <c r="Q37" s="379"/>
      <c r="R37" s="379"/>
      <c r="S37" s="2276" t="s">
        <v>88</v>
      </c>
      <c r="T37" s="2212" t="s">
        <v>432</v>
      </c>
      <c r="U37" s="304"/>
      <c r="V37" s="2277" t="s">
        <v>433</v>
      </c>
      <c r="W37" s="2278"/>
      <c r="X37" s="2278"/>
      <c r="Y37" s="2278"/>
      <c r="Z37" s="2278"/>
      <c r="AA37" s="2278"/>
      <c r="AB37" s="2278"/>
      <c r="AC37" s="2278"/>
      <c r="AD37" s="2278"/>
      <c r="AE37" s="2279"/>
      <c r="AF37" s="2280" t="s">
        <v>434</v>
      </c>
      <c r="AG37" s="2277" t="s">
        <v>433</v>
      </c>
      <c r="AH37" s="2278"/>
      <c r="AI37" s="2278"/>
      <c r="AJ37" s="2278"/>
      <c r="AK37" s="2278"/>
      <c r="AL37" s="2278"/>
      <c r="AM37" s="2278"/>
      <c r="AN37" s="2278"/>
      <c r="AO37" s="2278"/>
      <c r="AP37" s="2279"/>
      <c r="AQ37" s="2280" t="s">
        <v>435</v>
      </c>
      <c r="AR37" s="2283" t="s">
        <v>436</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536</v>
      </c>
      <c r="W38" s="2368" t="s">
        <v>537</v>
      </c>
      <c r="X38" s="2368"/>
      <c r="Y38" s="2368"/>
      <c r="Z38" s="2368" t="s">
        <v>538</v>
      </c>
      <c r="AA38" s="2368"/>
      <c r="AB38" s="2368"/>
      <c r="AC38" s="2297" t="s">
        <v>440</v>
      </c>
      <c r="AD38" s="2316"/>
      <c r="AE38" s="2317"/>
      <c r="AF38" s="2281"/>
      <c r="AG38" s="2369" t="s">
        <v>536</v>
      </c>
      <c r="AH38" s="2368" t="s">
        <v>537</v>
      </c>
      <c r="AI38" s="2368"/>
      <c r="AJ38" s="2368"/>
      <c r="AK38" s="2368" t="s">
        <v>538</v>
      </c>
      <c r="AL38" s="2368"/>
      <c r="AM38" s="2368"/>
      <c r="AN38" s="2297" t="s">
        <v>440</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539</v>
      </c>
      <c r="X39" s="2368" t="s">
        <v>540</v>
      </c>
      <c r="Y39" s="2368"/>
      <c r="Z39" s="2368" t="s">
        <v>541</v>
      </c>
      <c r="AA39" s="2368" t="s">
        <v>540</v>
      </c>
      <c r="AB39" s="2368"/>
      <c r="AC39" s="2298"/>
      <c r="AD39" s="2318"/>
      <c r="AE39" s="2319"/>
      <c r="AF39" s="2281"/>
      <c r="AG39" s="2369"/>
      <c r="AH39" s="2368" t="s">
        <v>539</v>
      </c>
      <c r="AI39" s="2368" t="s">
        <v>540</v>
      </c>
      <c r="AJ39" s="2368"/>
      <c r="AK39" s="2368" t="s">
        <v>541</v>
      </c>
      <c r="AL39" s="2368" t="s">
        <v>540</v>
      </c>
      <c r="AM39" s="2368"/>
      <c r="AN39" s="2298"/>
      <c r="AO39" s="2318"/>
      <c r="AP39" s="2319"/>
      <c r="AQ39" s="2281"/>
      <c r="AR39" s="2284"/>
      <c r="AS39" s="2130"/>
      <c r="AY39" s="1158">
        <v>19</v>
      </c>
    </row>
    <row customHeight="1" ht="61.949999999999996">
      <c r="A40" s="1373"/>
      <c r="B40" s="1373" t="s">
        <v>141</v>
      </c>
      <c r="C40" s="1373" t="s">
        <v>142</v>
      </c>
      <c r="D40" s="1373" t="s">
        <v>143</v>
      </c>
      <c r="E40" s="1367" t="s">
        <v>441</v>
      </c>
      <c r="F40" s="1367" t="s">
        <v>442</v>
      </c>
      <c r="G40" s="1367" t="s">
        <v>443</v>
      </c>
      <c r="H40" s="1367"/>
      <c r="I40" s="1367" t="s">
        <v>494</v>
      </c>
      <c r="J40" s="1367" t="s">
        <v>446</v>
      </c>
      <c r="K40" s="1367" t="s">
        <v>495</v>
      </c>
      <c r="L40" s="1367" t="s">
        <v>422</v>
      </c>
      <c r="Q40" s="379"/>
      <c r="R40" s="379"/>
      <c r="S40" s="2276"/>
      <c r="T40" s="2212"/>
      <c r="U40" s="305"/>
      <c r="V40" s="2369"/>
      <c r="W40" s="2368"/>
      <c r="X40" s="1986" t="s">
        <v>542</v>
      </c>
      <c r="Y40" s="1986" t="s">
        <v>543</v>
      </c>
      <c r="Z40" s="2368"/>
      <c r="AA40" s="1986" t="s">
        <v>544</v>
      </c>
      <c r="AB40" s="1986" t="s">
        <v>545</v>
      </c>
      <c r="AC40" s="1492" t="s">
        <v>450</v>
      </c>
      <c r="AD40" s="2273" t="s">
        <v>451</v>
      </c>
      <c r="AE40" s="2274"/>
      <c r="AF40" s="2282"/>
      <c r="AG40" s="2369"/>
      <c r="AH40" s="2368"/>
      <c r="AI40" s="1986" t="s">
        <v>542</v>
      </c>
      <c r="AJ40" s="1986" t="s">
        <v>543</v>
      </c>
      <c r="AK40" s="2368"/>
      <c r="AL40" s="1986" t="s">
        <v>544</v>
      </c>
      <c r="AM40" s="1986" t="s">
        <v>545</v>
      </c>
      <c r="AN40" s="1492" t="s">
        <v>450</v>
      </c>
      <c r="AO40" s="2273" t="s">
        <v>451</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260</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129</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260</v>
      </c>
      <c r="B43" s="1366" t="s">
        <v>261</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401</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402</v>
      </c>
      <c r="AU43" s="503"/>
      <c r="AV43" s="503" t="str">
        <f>IF(T43="","",T43)</f>
        <v>Территория действия тарифа</v>
      </c>
      <c r="AW43" s="503"/>
      <c r="AX43" s="503"/>
      <c r="AY43" s="1158">
        <v>23</v>
      </c>
    </row>
    <row customHeight="1" ht="24">
      <c r="A44" s="1366" t="s">
        <v>260</v>
      </c>
      <c r="B44" s="1366" t="s">
        <v>261</v>
      </c>
      <c r="C44" s="1366" t="s">
        <v>262</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534</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535</v>
      </c>
      <c r="AU44" s="503"/>
      <c r="AV44" s="503" t="str">
        <f>IF(T44="","",T44)</f>
        <v>Наименование централизованной системы горячего водоснабжения</v>
      </c>
      <c r="AW44" s="503"/>
      <c r="AX44" s="503"/>
      <c r="AY44" s="1158">
        <v>23</v>
      </c>
    </row>
    <row customHeight="1" ht="24">
      <c r="A45" s="1366" t="s">
        <v>260</v>
      </c>
      <c r="B45" s="1366" t="s">
        <v>261</v>
      </c>
      <c r="C45" s="1366" t="s">
        <v>262</v>
      </c>
      <c r="D45" s="1366" t="s">
        <v>547</v>
      </c>
      <c r="E45" s="2262"/>
      <c r="F45" s="2262"/>
      <c r="G45" s="2262"/>
      <c r="H45" s="2262"/>
      <c r="I45" s="2259" t="str">
        <f>S44&amp;".1"</f>
        <v>...1</v>
      </c>
      <c r="J45" s="1366"/>
      <c r="K45" s="1366"/>
      <c r="L45" s="1367"/>
      <c r="P45" s="2260">
        <v>1</v>
      </c>
      <c r="Q45" s="1484"/>
      <c r="R45" s="359"/>
      <c r="S45" s="1496" t="str">
        <f>$I45</f>
        <v>...1</v>
      </c>
      <c r="T45" s="288" t="s">
        <v>487</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488</v>
      </c>
      <c r="AU45" s="503"/>
      <c r="AV45" s="503" t="str">
        <f>IF(T45="","",T45)</f>
        <v>Наименование признака дифференциации</v>
      </c>
      <c r="AW45" s="503"/>
      <c r="AX45" s="503"/>
      <c r="AY45" s="1158">
        <v>23</v>
      </c>
    </row>
    <row customHeight="1" ht="24">
      <c r="A46" s="1366" t="s">
        <v>260</v>
      </c>
      <c r="B46" s="1366" t="s">
        <v>261</v>
      </c>
      <c r="C46" s="1366" t="s">
        <v>262</v>
      </c>
      <c r="D46" s="1366" t="s">
        <v>547</v>
      </c>
      <c r="E46" s="2262"/>
      <c r="F46" s="2262"/>
      <c r="G46" s="2262"/>
      <c r="H46" s="2262"/>
      <c r="I46" s="2289"/>
      <c r="J46" s="2259" t="str">
        <f>I45&amp;".1"</f>
        <v>...1.1</v>
      </c>
      <c r="K46" s="1366"/>
      <c r="L46" s="1367" t="s">
        <v>410</v>
      </c>
      <c r="P46" s="2260"/>
      <c r="Q46" s="2260">
        <v>1</v>
      </c>
      <c r="R46" s="360"/>
      <c r="S46" s="1496" t="str">
        <f>$J46</f>
        <v>...1.1</v>
      </c>
      <c r="T46" s="289" t="s">
        <v>411</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489</v>
      </c>
      <c r="AU46" s="503"/>
      <c r="AV46" s="503" t="str">
        <f>IF(T46="","",T46)</f>
        <v>Группа потребителей</v>
      </c>
      <c r="AW46" s="503"/>
      <c r="AX46" s="503"/>
      <c r="AY46" s="1158">
        <v>23</v>
      </c>
    </row>
    <row customHeight="1" ht="24">
      <c r="A47" s="1366" t="s">
        <v>260</v>
      </c>
      <c r="B47" s="1366" t="s">
        <v>261</v>
      </c>
      <c r="C47" s="1366" t="s">
        <v>262</v>
      </c>
      <c r="D47" s="1366" t="s">
        <v>547</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260</v>
      </c>
      <c r="B48" s="1366" t="s">
        <v>261</v>
      </c>
      <c r="C48" s="1366" t="s">
        <v>262</v>
      </c>
      <c r="D48" s="1366" t="s">
        <v>547</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260</v>
      </c>
      <c r="B49" s="1366" t="s">
        <v>261</v>
      </c>
      <c r="C49" s="1366" t="s">
        <v>262</v>
      </c>
      <c r="D49" s="1366" t="s">
        <v>547</v>
      </c>
      <c r="E49" s="2262"/>
      <c r="F49" s="2262"/>
      <c r="G49" s="2262"/>
      <c r="H49" s="2262"/>
      <c r="I49" s="2289"/>
      <c r="J49" s="2259"/>
      <c r="K49" s="1366"/>
      <c r="L49" s="1367"/>
      <c r="P49" s="2260"/>
      <c r="Q49" s="2260"/>
      <c r="R49" s="359"/>
      <c r="S49" s="1281"/>
      <c r="T49" s="290" t="s">
        <v>490</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491</v>
      </c>
      <c r="AU49" s="503"/>
      <c r="AV49" s="503" t="str">
        <f>IF(T49="","",T49)</f>
        <v>Добавить значение признака дифференциации</v>
      </c>
      <c r="AW49" s="503"/>
      <c r="AX49" s="503"/>
      <c r="AY49" s="1158">
        <v>20</v>
      </c>
    </row>
    <row customHeight="1" ht="22.049999999999997">
      <c r="A50" s="1366" t="s">
        <v>260</v>
      </c>
      <c r="B50" s="1366" t="s">
        <v>261</v>
      </c>
      <c r="C50" s="1366" t="s">
        <v>262</v>
      </c>
      <c r="D50" s="1366" t="s">
        <v>547</v>
      </c>
      <c r="E50" s="2262"/>
      <c r="F50" s="2262"/>
      <c r="G50" s="2262"/>
      <c r="H50" s="2262"/>
      <c r="I50" s="2259"/>
      <c r="J50" s="1366"/>
      <c r="K50" s="1366"/>
      <c r="L50" s="1367"/>
      <c r="P50" s="2260"/>
      <c r="Q50" s="1484"/>
      <c r="R50" s="359"/>
      <c r="S50" s="1281"/>
      <c r="T50" s="368" t="s">
        <v>416</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260</v>
      </c>
      <c r="B51" s="1366" t="s">
        <v>261</v>
      </c>
      <c r="C51" s="1366" t="s">
        <v>262</v>
      </c>
      <c r="D51" s="1366" t="s">
        <v>547</v>
      </c>
      <c r="E51" s="2262"/>
      <c r="F51" s="2262"/>
      <c r="G51" s="2262"/>
      <c r="H51" s="2261"/>
      <c r="I51" s="1366"/>
      <c r="J51" s="1366"/>
      <c r="K51" s="1366"/>
      <c r="L51" s="1367"/>
      <c r="M51" s="1368"/>
      <c r="N51" s="1368"/>
      <c r="O51" s="540"/>
      <c r="P51" s="363"/>
      <c r="Q51" s="378"/>
      <c r="R51" s="358"/>
      <c r="S51" s="1281"/>
      <c r="T51" s="375" t="s">
        <v>492</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260</v>
      </c>
      <c r="B52" s="1346" t="s">
        <v>261</v>
      </c>
      <c r="C52" s="1317"/>
      <c r="D52" s="1317"/>
      <c r="E52" s="2262"/>
      <c r="F52" s="2261"/>
      <c r="G52" s="1317"/>
      <c r="H52" s="1317"/>
      <c r="I52" s="1317"/>
      <c r="J52" s="1317"/>
      <c r="K52" s="1317"/>
      <c r="L52" s="1497"/>
      <c r="M52" s="1324"/>
      <c r="N52" s="1324"/>
      <c r="P52" s="1319"/>
      <c r="Q52" s="1320"/>
      <c r="R52" s="1319"/>
      <c r="S52" s="1325"/>
      <c r="T52" s="1328" t="s">
        <v>419</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260</v>
      </c>
      <c r="B53" s="1346"/>
      <c r="C53" s="1346"/>
      <c r="D53" s="1346"/>
      <c r="E53" s="2261"/>
      <c r="F53" s="1346"/>
      <c r="G53" s="1346"/>
      <c r="H53" s="1346"/>
      <c r="I53" s="1346"/>
      <c r="J53" s="1346"/>
      <c r="K53" s="1346"/>
      <c r="L53" s="1349"/>
      <c r="M53" s="1324"/>
      <c r="N53" s="1324"/>
      <c r="O53" s="521"/>
      <c r="P53" s="383"/>
      <c r="Q53" s="1347"/>
      <c r="R53" s="383"/>
      <c r="S53" s="1325"/>
      <c r="T53" s="1328" t="s">
        <v>420</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452</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CF7E75-C673-E244-92DE-0.4FE3E16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129</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401</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402</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534</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535</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406</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407</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505</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506</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507</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508</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509</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472</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419</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420</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421</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422</v>
      </c>
      <c r="P24" s="1511"/>
      <c r="Q24" s="1513"/>
      <c r="R24" s="1513"/>
      <c r="AA24" s="1510" t="s">
        <v>424</v>
      </c>
      <c r="AC24" s="1510" t="s">
        <v>425</v>
      </c>
      <c r="AD24" s="1510" t="s">
        <v>473</v>
      </c>
      <c r="AH24" s="1510" t="s">
        <v>473</v>
      </c>
      <c r="AK24" s="1510" t="s">
        <v>510</v>
      </c>
      <c r="AL24" s="1510" t="s">
        <v>473</v>
      </c>
      <c r="AP24" s="1510" t="s">
        <v>473</v>
      </c>
      <c r="AY24" s="1510" t="s">
        <v>424</v>
      </c>
      <c r="BA24" s="1510" t="s">
        <v>425</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Филиал ПАО "ОГК-2"-Ставропольская ГРЭС</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428</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428</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431</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431</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304</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305</v>
      </c>
      <c r="BI40" s="1158">
        <v>14</v>
      </c>
    </row>
    <row customHeight="1" ht="14.699999999999998">
      <c r="Q41" s="294"/>
      <c r="R41" s="379"/>
      <c r="S41" s="2276" t="s">
        <v>88</v>
      </c>
      <c r="T41" s="2212" t="s">
        <v>511</v>
      </c>
      <c r="U41" s="304"/>
      <c r="V41" s="2277" t="s">
        <v>433</v>
      </c>
      <c r="W41" s="2278"/>
      <c r="X41" s="2278"/>
      <c r="Y41" s="2278"/>
      <c r="Z41" s="2278"/>
      <c r="AA41" s="2278"/>
      <c r="AB41" s="2279"/>
      <c r="AC41" s="2280" t="s">
        <v>434</v>
      </c>
      <c r="AD41" s="2331" t="s">
        <v>512</v>
      </c>
      <c r="AE41" s="2294"/>
      <c r="AF41" s="2294"/>
      <c r="AG41" s="2332"/>
      <c r="AH41" s="2331" t="s">
        <v>513</v>
      </c>
      <c r="AI41" s="2294"/>
      <c r="AJ41" s="2294"/>
      <c r="AK41" s="2332"/>
      <c r="AL41" s="2331" t="s">
        <v>514</v>
      </c>
      <c r="AM41" s="2294"/>
      <c r="AN41" s="2294"/>
      <c r="AO41" s="2332"/>
      <c r="AP41" s="2331" t="s">
        <v>515</v>
      </c>
      <c r="AQ41" s="2294"/>
      <c r="AR41" s="2294"/>
      <c r="AS41" s="2332"/>
      <c r="AT41" s="2277" t="s">
        <v>433</v>
      </c>
      <c r="AU41" s="2278"/>
      <c r="AV41" s="2278"/>
      <c r="AW41" s="2278"/>
      <c r="AX41" s="2278"/>
      <c r="AY41" s="2278"/>
      <c r="AZ41" s="2279"/>
      <c r="BA41" s="2280" t="s">
        <v>434</v>
      </c>
      <c r="BB41" s="2283" t="s">
        <v>436</v>
      </c>
      <c r="BC41" s="2130"/>
      <c r="BI41" s="1158">
        <v>14</v>
      </c>
    </row>
    <row customHeight="1" ht="35.699999999999996">
      <c r="Q42" s="294"/>
      <c r="R42" s="379"/>
      <c r="S42" s="2276"/>
      <c r="T42" s="2212"/>
      <c r="U42" s="1034"/>
      <c r="V42" s="2195" t="s">
        <v>516</v>
      </c>
      <c r="W42" s="2196"/>
      <c r="X42" s="2195" t="s">
        <v>517</v>
      </c>
      <c r="Y42" s="2196"/>
      <c r="Z42" s="2297" t="s">
        <v>518</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516</v>
      </c>
      <c r="AU42" s="2196"/>
      <c r="AV42" s="2195" t="s">
        <v>517</v>
      </c>
      <c r="AW42" s="2196"/>
      <c r="AX42" s="2297" t="s">
        <v>518</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141</v>
      </c>
      <c r="C44" s="1373" t="s">
        <v>142</v>
      </c>
      <c r="D44" s="1373" t="s">
        <v>143</v>
      </c>
      <c r="E44" s="1367" t="s">
        <v>441</v>
      </c>
      <c r="F44" s="1367" t="s">
        <v>442</v>
      </c>
      <c r="G44" s="1367" t="s">
        <v>443</v>
      </c>
      <c r="H44" s="1367" t="s">
        <v>444</v>
      </c>
      <c r="I44" s="1367" t="s">
        <v>445</v>
      </c>
      <c r="J44" s="1367" t="s">
        <v>446</v>
      </c>
      <c r="K44" s="1367" t="s">
        <v>447</v>
      </c>
      <c r="L44" s="1367" t="s">
        <v>422</v>
      </c>
      <c r="Q44" s="294"/>
      <c r="R44" s="379"/>
      <c r="S44" s="2276"/>
      <c r="T44" s="2212"/>
      <c r="U44" s="305"/>
      <c r="V44" s="1482" t="s">
        <v>482</v>
      </c>
      <c r="W44" s="1482" t="s">
        <v>483</v>
      </c>
      <c r="X44" s="1482" t="s">
        <v>482</v>
      </c>
      <c r="Y44" s="1482" t="s">
        <v>483</v>
      </c>
      <c r="Z44" s="1492" t="s">
        <v>450</v>
      </c>
      <c r="AA44" s="2273" t="s">
        <v>451</v>
      </c>
      <c r="AB44" s="2274"/>
      <c r="AC44" s="2282"/>
      <c r="AD44" s="2336"/>
      <c r="AE44" s="2337"/>
      <c r="AF44" s="2337"/>
      <c r="AG44" s="2338"/>
      <c r="AH44" s="2336"/>
      <c r="AI44" s="2337"/>
      <c r="AJ44" s="2337"/>
      <c r="AK44" s="2338"/>
      <c r="AL44" s="2336"/>
      <c r="AM44" s="2337"/>
      <c r="AN44" s="2337"/>
      <c r="AO44" s="2338"/>
      <c r="AP44" s="2336"/>
      <c r="AQ44" s="2337"/>
      <c r="AR44" s="2337"/>
      <c r="AS44" s="2338"/>
      <c r="AT44" s="1482" t="s">
        <v>482</v>
      </c>
      <c r="AU44" s="1482" t="s">
        <v>483</v>
      </c>
      <c r="AV44" s="1482" t="s">
        <v>482</v>
      </c>
      <c r="AW44" s="1482" t="s">
        <v>483</v>
      </c>
      <c r="AX44" s="1492" t="s">
        <v>450</v>
      </c>
      <c r="AY44" s="2273" t="s">
        <v>451</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265</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129</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265</v>
      </c>
      <c r="B47" s="1366" t="s">
        <v>266</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401</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402</v>
      </c>
      <c r="BE47" s="503"/>
      <c r="BF47" s="503" t="str">
        <f>IF(T47="","",T47)</f>
        <v>Территория действия тарифа</v>
      </c>
      <c r="BG47" s="503"/>
      <c r="BH47" s="503"/>
      <c r="BI47" s="1158">
        <v>21</v>
      </c>
    </row>
    <row customHeight="1" ht="35.699999999999996">
      <c r="A48" s="1366" t="s">
        <v>265</v>
      </c>
      <c r="B48" s="1366" t="s">
        <v>266</v>
      </c>
      <c r="C48" s="1366" t="s">
        <v>267</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534</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535</v>
      </c>
      <c r="BE48" s="503"/>
      <c r="BF48" s="503" t="str">
        <f>IF(T48="","",T48)</f>
        <v>Наименование централизованной системы горячего водоснабжения</v>
      </c>
      <c r="BG48" s="503"/>
      <c r="BH48" s="503"/>
      <c r="BI48" s="1158">
        <v>34</v>
      </c>
    </row>
    <row s="1645" customFormat="1" customHeight="1" ht="0">
      <c r="A49" s="1346" t="s">
        <v>265</v>
      </c>
      <c r="B49" s="1346" t="s">
        <v>266</v>
      </c>
      <c r="C49" s="1346" t="s">
        <v>267</v>
      </c>
      <c r="D49" s="1346" t="s">
        <v>548</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406</v>
      </c>
      <c r="BE49" s="503"/>
      <c r="BF49" s="503" t="str">
        <f>IF(T49="","",T49)</f>
        <v/>
      </c>
      <c r="BG49" s="503"/>
      <c r="BH49" s="503"/>
      <c r="BI49" s="514">
        <v>0</v>
      </c>
    </row>
    <row s="1645" customFormat="1" customHeight="1" ht="0">
      <c r="A50" s="1346" t="s">
        <v>265</v>
      </c>
      <c r="B50" s="1346" t="s">
        <v>266</v>
      </c>
      <c r="C50" s="1346" t="s">
        <v>267</v>
      </c>
      <c r="D50" s="1346" t="s">
        <v>548</v>
      </c>
      <c r="E50" s="2262"/>
      <c r="F50" s="2262"/>
      <c r="G50" s="2262"/>
      <c r="H50" s="2262"/>
      <c r="I50" s="2259" t="str">
        <f>S49&amp;".1"</f>
        <v>.1</v>
      </c>
      <c r="J50" s="1346"/>
      <c r="K50" s="1346"/>
      <c r="L50" s="1349" t="s">
        <v>407</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265</v>
      </c>
      <c r="B51" s="1346" t="s">
        <v>266</v>
      </c>
      <c r="C51" s="1346" t="s">
        <v>267</v>
      </c>
      <c r="D51" s="1346" t="s">
        <v>548</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265</v>
      </c>
      <c r="B52" s="1366" t="s">
        <v>266</v>
      </c>
      <c r="C52" s="1366" t="s">
        <v>267</v>
      </c>
      <c r="D52" s="1366" t="s">
        <v>548</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505</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506</v>
      </c>
      <c r="AT53" s="1396"/>
      <c r="AU53" s="1499"/>
      <c r="AV53" s="1396"/>
      <c r="AW53" s="1499"/>
      <c r="AX53" s="1396"/>
      <c r="AY53" s="1396"/>
      <c r="AZ53" s="1396"/>
      <c r="BA53" s="1396"/>
      <c r="BB53" s="1400"/>
      <c r="BC53" s="2257"/>
      <c r="BE53" s="503"/>
      <c r="BF53" s="503"/>
      <c r="BG53" s="503"/>
      <c r="BH53" s="503"/>
      <c r="BI53" s="1158">
        <v>11</v>
      </c>
    </row>
    <row customHeight="1" ht="11.549999999999999">
      <c r="A54" s="1366" t="s">
        <v>265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507</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508</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265</v>
      </c>
      <c r="B56" s="1366" t="s">
        <v>266</v>
      </c>
      <c r="C56" s="1366" t="s">
        <v>267</v>
      </c>
      <c r="D56" s="1366" t="s">
        <v>548</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509</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265</v>
      </c>
      <c r="B57" s="1366" t="s">
        <v>266</v>
      </c>
      <c r="C57" s="1366" t="s">
        <v>267</v>
      </c>
      <c r="D57" s="1366" t="s">
        <v>548</v>
      </c>
      <c r="E57" s="2262"/>
      <c r="F57" s="2262"/>
      <c r="G57" s="2262"/>
      <c r="H57" s="2262"/>
      <c r="I57" s="2289"/>
      <c r="J57" s="2259"/>
      <c r="K57" s="1366"/>
      <c r="L57" s="1367"/>
      <c r="P57" s="2260"/>
      <c r="Q57" s="2260"/>
      <c r="R57" s="359"/>
      <c r="S57" s="1281"/>
      <c r="T57" s="290" t="s">
        <v>472</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265</v>
      </c>
      <c r="B58" s="1346" t="s">
        <v>266</v>
      </c>
      <c r="C58" s="1346" t="s">
        <v>267</v>
      </c>
      <c r="D58" s="1346" t="s">
        <v>548</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265</v>
      </c>
      <c r="B59" s="1346" t="s">
        <v>266</v>
      </c>
      <c r="C59" s="1346" t="s">
        <v>267</v>
      </c>
      <c r="D59" s="1346" t="s">
        <v>548</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265</v>
      </c>
      <c r="B60" s="1346" t="s">
        <v>266</v>
      </c>
      <c r="C60" s="1346" t="s">
        <v>267</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265</v>
      </c>
      <c r="B61" s="1346" t="s">
        <v>266</v>
      </c>
      <c r="C61" s="1317"/>
      <c r="D61" s="1317"/>
      <c r="E61" s="2262"/>
      <c r="F61" s="2261"/>
      <c r="G61" s="1317"/>
      <c r="H61" s="1317"/>
      <c r="I61" s="1317"/>
      <c r="J61" s="1317"/>
      <c r="K61" s="1317"/>
      <c r="L61" s="1497"/>
      <c r="M61" s="1324"/>
      <c r="N61" s="1324"/>
      <c r="P61" s="1319"/>
      <c r="Q61" s="1320"/>
      <c r="R61" s="1319"/>
      <c r="S61" s="1325"/>
      <c r="T61" s="1328" t="s">
        <v>419</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265</v>
      </c>
      <c r="B62" s="1346"/>
      <c r="C62" s="1346"/>
      <c r="D62" s="1346"/>
      <c r="E62" s="2261"/>
      <c r="F62" s="1346"/>
      <c r="G62" s="1346"/>
      <c r="H62" s="1346"/>
      <c r="I62" s="1346"/>
      <c r="J62" s="1346"/>
      <c r="K62" s="1346"/>
      <c r="L62" s="1349"/>
      <c r="M62" s="1324"/>
      <c r="N62" s="1324"/>
      <c r="O62" s="521"/>
      <c r="P62" s="383"/>
      <c r="Q62" s="1347"/>
      <c r="R62" s="383"/>
      <c r="S62" s="1325"/>
      <c r="T62" s="1328" t="s">
        <v>420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452</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8B3953-49A4-0B68-2E77-0.C15432D}" mc:Ignorable="x14ac xr xr2 xr3">
  <sheetPr>
    <tabColor theme="9" tint="-0.25"/>
  </sheetPr>
  <dimension ref="A1:AH303"/>
  <sheetViews>
    <sheetView topLeftCell="A1" showGridLines="0" zoomScale="90" workbookViewId="0">
      <selection activeCell="K24" sqref="K24"/>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11" style="1638" width="40.7109375" customWidth="1"/>
    <col min="12" max="12" style="1638" width="102.00390625" customWidth="1"/>
    <col min="13" max="13" style="1369" width="9.00390625" customWidth="1"/>
    <col min="14" max="14" style="1645" width="5.00390625" customWidth="1"/>
    <col min="15" max="15" style="1645" width="3.00390625" customWidth="1"/>
    <col min="16" max="19" style="1369" width="3.00390625" customWidth="1"/>
    <col min="20" max="20" style="1645" width="10.00390625" customWidth="1"/>
    <col min="21" max="21" style="1369" width="34.00390625" customWidth="1"/>
    <col min="22" max="22" style="1369" width="9.00390625" customWidth="1"/>
    <col min="23" max="23" style="739" width="8.00390625" customWidth="1"/>
    <col min="24" max="28" style="1369" width="8.00390625" customWidth="1"/>
    <col min="29" max="33" style="1635" width="8.00390625" customWidth="1"/>
    <col min="34" max="34" style="1638" width="9.140625" hidden="1"/>
  </cols>
  <sheetData>
    <row customHeight="1" ht="22.5" hidden="1">
      <c r="J1" s="1638"/>
      <c r="K1" s="1638"/>
      <c r="AH1" s="1634" t="s">
        <v>14</v>
      </c>
    </row>
    <row customHeight="1" ht="23.25" hidden="1">
      <c r="B2" s="2102"/>
      <c r="C2" s="1170" t="s">
        <v>549</v>
      </c>
      <c r="D2" s="1641"/>
      <c r="E2" s="549">
        <f>B2</f>
        <v>0</v>
      </c>
      <c r="F2" s="550"/>
      <c r="G2" s="1649" t="s">
        <v>550</v>
      </c>
      <c r="H2" s="1649" t="s">
        <v>550</v>
      </c>
      <c r="I2" s="1649" t="s">
        <v>550</v>
      </c>
      <c r="J2" s="2315" t="s">
        <v>550</v>
      </c>
      <c r="K2" s="2315" t="s">
        <v>550</v>
      </c>
      <c r="L2" s="292" t="s">
        <v>551</v>
      </c>
      <c r="M2" s="546"/>
      <c r="AH2" s="1634">
        <v>0</v>
      </c>
    </row>
    <row s="1645" customFormat="1" customHeight="1" ht="0.75" hidden="1">
      <c r="B3" s="2102"/>
      <c r="C3" s="1170"/>
      <c r="D3" s="551"/>
      <c r="E3" s="552"/>
      <c r="F3" s="553" t="s">
        <v>552</v>
      </c>
      <c r="G3" s="554"/>
      <c r="H3" s="554">
        <f>H4*H5+H7</f>
        <v>0</v>
      </c>
      <c r="I3" s="554">
        <f>I4*I5+I6</f>
        <v>0</v>
      </c>
      <c r="J3" s="1376">
        <f>J4*J5+J7</f>
        <v>0</v>
      </c>
      <c r="K3" s="1376">
        <f>K4*K5+K7</f>
        <v>0</v>
      </c>
      <c r="L3" s="555"/>
      <c r="AH3" s="1639">
        <v>0</v>
      </c>
    </row>
    <row customHeight="1" ht="23.25" hidden="1">
      <c r="B4" s="2102"/>
      <c r="C4" s="1170"/>
      <c r="D4" s="1641"/>
      <c r="E4" s="549" t="str">
        <f>B2&amp;".1"</f>
        <v>.1</v>
      </c>
      <c r="F4" s="556" t="s">
        <v>553</v>
      </c>
      <c r="G4" s="557"/>
      <c r="H4" s="544"/>
      <c r="I4" s="544"/>
      <c r="J4" s="754"/>
      <c r="K4" s="754"/>
      <c r="L4" s="292" t="s">
        <v>554</v>
      </c>
      <c r="M4" s="546"/>
      <c r="AH4" s="1634">
        <v>0</v>
      </c>
    </row>
    <row customHeight="1" ht="18.75" hidden="1">
      <c r="B5" s="2102"/>
      <c r="C5" s="1170"/>
      <c r="D5" s="1641"/>
      <c r="E5" s="549" t="str">
        <f>B2&amp;".2"</f>
        <v>.2</v>
      </c>
      <c r="F5" s="556" t="s">
        <v>555</v>
      </c>
      <c r="G5" s="1649" t="s">
        <v>556</v>
      </c>
      <c r="H5" s="544"/>
      <c r="I5" s="544"/>
      <c r="J5" s="754"/>
      <c r="K5" s="754"/>
      <c r="L5" s="292"/>
      <c r="M5" s="546"/>
      <c r="AH5" s="1634">
        <v>0</v>
      </c>
    </row>
    <row customHeight="1" ht="18.75" hidden="1">
      <c r="B6" s="2102"/>
      <c r="C6" s="1170"/>
      <c r="D6" s="1641"/>
      <c r="E6" s="549" t="str">
        <f>B2&amp;".3"</f>
        <v>.3</v>
      </c>
      <c r="F6" s="556" t="s">
        <v>557</v>
      </c>
      <c r="G6" s="1649" t="s">
        <v>556</v>
      </c>
      <c r="H6" s="544"/>
      <c r="I6" s="544"/>
      <c r="J6" s="754"/>
      <c r="K6" s="754"/>
      <c r="L6" s="292"/>
      <c r="M6" s="546"/>
      <c r="AH6" s="1634">
        <v>0</v>
      </c>
    </row>
    <row customHeight="1" ht="18.75" hidden="1">
      <c r="B7" s="2102"/>
      <c r="C7" s="1170"/>
      <c r="D7" s="1641"/>
      <c r="E7" s="549" t="str">
        <f>B2&amp;".4"</f>
        <v>.4</v>
      </c>
      <c r="F7" s="556" t="s">
        <v>558</v>
      </c>
      <c r="G7" s="1649" t="s">
        <v>550</v>
      </c>
      <c r="H7" s="558"/>
      <c r="I7" s="558"/>
      <c r="J7" s="558"/>
      <c r="K7" s="558"/>
      <c r="L7" s="292"/>
      <c r="M7" s="546"/>
      <c r="AH7" s="1634">
        <v>0</v>
      </c>
    </row>
    <row s="1369" customFormat="1" customHeight="1" ht="11.25" hidden="1">
      <c r="A8" s="990"/>
      <c r="C8" s="1639"/>
      <c r="D8" s="540"/>
      <c r="H8" s="1163">
        <v>4</v>
      </c>
      <c r="I8" s="1163">
        <v>4</v>
      </c>
      <c r="J8" s="1369">
        <v>4</v>
      </c>
      <c r="K8" s="1369">
        <v>4</v>
      </c>
      <c r="N8" s="1639"/>
      <c r="O8" s="1639"/>
      <c r="T8" s="1639"/>
      <c r="AH8" s="1163">
        <v>0</v>
      </c>
    </row>
    <row s="1369" customFormat="1" customHeight="1" ht="22.5" hidden="1">
      <c r="A9" s="990"/>
      <c r="C9" s="1639"/>
      <c r="D9" s="541"/>
      <c r="E9" s="1651"/>
      <c r="F9" s="543"/>
      <c r="G9" s="1649" t="s">
        <v>556</v>
      </c>
      <c r="H9" s="544"/>
      <c r="I9" s="544"/>
      <c r="J9" s="754"/>
      <c r="K9" s="754"/>
      <c r="L9" s="545" t="s">
        <v>559</v>
      </c>
      <c r="M9" s="546"/>
      <c r="N9" s="1639"/>
      <c r="O9" s="1639"/>
      <c r="T9" s="1639"/>
      <c r="W9" s="547"/>
      <c r="AC9" s="1635"/>
      <c r="AD9" s="1635"/>
      <c r="AE9" s="1635"/>
      <c r="AF9" s="1635"/>
      <c r="AG9" s="1635"/>
      <c r="AH9" s="1163">
        <v>0</v>
      </c>
    </row>
    <row customHeight="1" ht="11.25" hidden="1">
      <c r="J10" s="1638"/>
      <c r="K10" s="1638"/>
      <c r="AH10" s="1634">
        <v>0</v>
      </c>
    </row>
    <row customHeight="1" ht="18.75" hidden="1">
      <c r="D11" s="1641"/>
      <c r="E11" s="549"/>
      <c r="F11" s="543"/>
      <c r="G11" s="1649" t="s">
        <v>560</v>
      </c>
      <c r="H11" s="544"/>
      <c r="I11" s="544"/>
      <c r="J11" s="754"/>
      <c r="K11" s="754"/>
      <c r="L11" s="292" t="s">
        <v>561</v>
      </c>
      <c r="M11" s="546"/>
      <c r="AH11" s="1634">
        <v>0</v>
      </c>
    </row>
    <row customHeight="1" ht="11.25" hidden="1">
      <c r="J12" s="1638"/>
      <c r="K12" s="1638"/>
      <c r="AH12" s="1634">
        <v>0</v>
      </c>
    </row>
    <row customHeight="1" ht="22.5" hidden="1">
      <c r="D13" s="1641"/>
      <c r="E13" s="549"/>
      <c r="F13" s="543"/>
      <c r="G13" s="972" t="s">
        <v>562</v>
      </c>
      <c r="H13" s="548"/>
      <c r="I13" s="548"/>
      <c r="J13" s="548"/>
      <c r="K13" s="548"/>
      <c r="L13" s="748" t="s">
        <v>563</v>
      </c>
      <c r="M13" s="546"/>
      <c r="AH13" s="1634">
        <v>0</v>
      </c>
    </row>
    <row customHeight="1" ht="11.25" hidden="1">
      <c r="J14" s="1638"/>
      <c r="K14" s="1638"/>
      <c r="AH14" s="1634">
        <v>0</v>
      </c>
    </row>
    <row customHeight="1" ht="22.5" hidden="1">
      <c r="D15" s="1641"/>
      <c r="E15" s="549"/>
      <c r="F15" s="543"/>
      <c r="G15" s="1649" t="s">
        <v>564</v>
      </c>
      <c r="H15" s="548"/>
      <c r="I15" s="548"/>
      <c r="J15" s="548"/>
      <c r="K15" s="548"/>
      <c r="L15" s="292" t="s">
        <v>565</v>
      </c>
      <c r="M15" s="546"/>
      <c r="AH15" s="1634">
        <v>0</v>
      </c>
    </row>
    <row customHeight="1" ht="11.25" hidden="1">
      <c r="J16" s="1638"/>
      <c r="K16" s="1638"/>
      <c r="AH16" s="1634">
        <v>0</v>
      </c>
    </row>
    <row customHeight="1" ht="22.5" hidden="1">
      <c r="D17" s="1641"/>
      <c r="E17" s="549"/>
      <c r="F17" s="543"/>
      <c r="G17" s="1649" t="s">
        <v>566</v>
      </c>
      <c r="H17" s="548"/>
      <c r="I17" s="548"/>
      <c r="J17" s="548"/>
      <c r="K17" s="548"/>
      <c r="L17" s="292" t="s">
        <v>567</v>
      </c>
      <c r="M17" s="546"/>
      <c r="AH17" s="1634">
        <v>0</v>
      </c>
    </row>
    <row customHeight="1" ht="11.25" hidden="1">
      <c r="J18" s="1638"/>
      <c r="K18" s="1638"/>
      <c r="AH18" s="1634">
        <v>0</v>
      </c>
    </row>
    <row s="1635" customFormat="1" customHeight="1" ht="11.25" hidden="1">
      <c r="A19" s="990"/>
      <c r="B19" s="1163"/>
      <c r="C19" s="1639"/>
      <c r="D19" s="365"/>
      <c r="J19" s="1635"/>
      <c r="K19" s="1635"/>
      <c r="L19" s="1635">
        <v>4</v>
      </c>
      <c r="M19" s="1163"/>
      <c r="N19" s="1639"/>
      <c r="O19" s="1639"/>
      <c r="P19" s="1163"/>
      <c r="Q19" s="1163"/>
      <c r="R19" s="1163"/>
      <c r="S19" s="1163"/>
      <c r="T19" s="1639"/>
      <c r="U19" s="1163"/>
      <c r="V19" s="1163"/>
      <c r="W19" s="547"/>
      <c r="X19" s="1163"/>
      <c r="Y19" s="1163"/>
      <c r="Z19" s="1163"/>
      <c r="AA19" s="1163"/>
      <c r="AB19" s="1163"/>
      <c r="AH19" s="1635">
        <v>0</v>
      </c>
    </row>
    <row customHeight="1" ht="11.549999999999999">
      <c r="J20" s="1638"/>
      <c r="K20" s="1638"/>
      <c r="AH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2251"/>
      <c r="K21" s="2251"/>
      <c r="L21" s="559"/>
      <c r="AH21" s="1634">
        <v>24</v>
      </c>
    </row>
    <row customHeight="1" ht="25.2">
      <c r="E22" s="2252" t="str">
        <f>IF(org=0,"Не определено",org)</f>
        <v>Филиал ПАО "ОГК-2"-Ставропольская ГРЭС</v>
      </c>
      <c r="F22" s="2252"/>
      <c r="G22" s="2252"/>
      <c r="H22" s="2252"/>
      <c r="I22" s="2252"/>
      <c r="J22" s="2252"/>
      <c r="K22" s="2252"/>
      <c r="AH22" s="1634">
        <v>24</v>
      </c>
    </row>
    <row customHeight="1" ht="11.549999999999999">
      <c r="E23" s="1138"/>
      <c r="F23" s="1138"/>
      <c r="G23" s="1138"/>
      <c r="H23" s="1138"/>
      <c r="I23" s="1138"/>
      <c r="J23" s="1139" t="s">
        <v>22</v>
      </c>
      <c r="K23" s="1139" t="s">
        <v>22</v>
      </c>
      <c r="AH23" s="1634">
        <v>11</v>
      </c>
    </row>
    <row s="1645" customFormat="1" customHeight="1" ht="1.05">
      <c r="A24" s="1170"/>
      <c r="D24" s="1645"/>
      <c r="H24" s="892"/>
      <c r="I24" s="892" t="s">
        <v>117</v>
      </c>
      <c r="J24" s="892" t="s">
        <v>123</v>
      </c>
      <c r="K24" s="892" t="s">
        <v>125</v>
      </c>
      <c r="AH24" s="1639">
        <v>1</v>
      </c>
    </row>
    <row customHeight="1" ht="11.549999999999999">
      <c r="E25" s="714"/>
      <c r="F25" s="2370" t="s">
        <v>105</v>
      </c>
      <c r="G25" s="2371"/>
      <c r="H25" s="1655" t="str">
        <f>IF(H24="","",INDEX(DIFFERENTIATION_UNMERGE_VD,MATCH(H24,DIFFERENTIATION_ID_DIFF,0)))</f>
        <v/>
      </c>
      <c r="I25" s="1655"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2396" t="str">
        <f>IF(J24="","",INDEX(DIFFERENTIATION_UNMERGE_VD,MATCH(J24,DIFFERENTIATION_ID_DIFF,0)))</f>
        <v>Передача. Тепловая энергия</v>
      </c>
      <c r="K25" s="2396" t="str">
        <f>IF(K24="","",INDEX(DIFFERENTIATION_UNMERGE_VD,MATCH(K24,DIFFERENTIATION_ID_DIFF,0)))</f>
        <v>Производство. Теплоноситель</v>
      </c>
      <c r="L25" s="2130"/>
      <c r="AH25" s="1634">
        <v>11</v>
      </c>
    </row>
    <row customHeight="1" ht="11.549999999999999">
      <c r="E26" s="714"/>
      <c r="F26" s="2370" t="s">
        <v>568</v>
      </c>
      <c r="G26" s="2371"/>
      <c r="H26" s="1655" t="str">
        <f>IF(H24="","",INDEX(DIFFERENTIATION_UNMERGE_AREA,MATCH(H24,DIFFERENTIATION_ID_DIFF,0)))</f>
        <v/>
      </c>
      <c r="I26" s="1655" t="str">
        <f>IF(I24="","",INDEX(DIFFERENTIATION_UNMERGE_AREA,MATCH(I24,DIFFERENTIATION_ID_DIFF,0)))</f>
        <v>без дифференциации</v>
      </c>
      <c r="J26" s="2396" t="str">
        <f>IF(J24="","",INDEX(DIFFERENTIATION_UNMERGE_AREA,MATCH(J24,DIFFERENTIATION_ID_DIFF,0)))</f>
        <v>без дифференциации</v>
      </c>
      <c r="K26" s="2396" t="str">
        <f>IF(K24="","",INDEX(DIFFERENTIATION_UNMERGE_AREA,MATCH(K24,DIFFERENTIATION_ID_DIFF,0)))</f>
        <v>без дифференциации</v>
      </c>
      <c r="L26" s="2130"/>
      <c r="AH26" s="1634">
        <v>11</v>
      </c>
    </row>
    <row customHeight="1" ht="11.549999999999999">
      <c r="E27" s="714"/>
      <c r="F27" s="2370" t="s">
        <v>569</v>
      </c>
      <c r="G27" s="2371"/>
      <c r="H27" s="1655" t="str">
        <f>IF(H24="","",INDEX(DIFFERENTIATION_UNMERGE_SYSTEM,MATCH(H24,DIFFERENTIATION_ID_DIFF,0)))</f>
        <v/>
      </c>
      <c r="I27" s="1655" t="str">
        <f>IF(I24="","",INDEX(DIFFERENTIATION_UNMERGE_SYSTEM,MATCH(I24,DIFFERENTIATION_ID_DIFF,0)))</f>
        <v>без дифференциации</v>
      </c>
      <c r="J27" s="2396" t="str">
        <f>IF(J24="","",INDEX(DIFFERENTIATION_UNMERGE_SYSTEM,MATCH(J24,DIFFERENTIATION_ID_DIFF,0)))</f>
        <v>без дифференциации</v>
      </c>
      <c r="K27" s="2396" t="str">
        <f>IF(K24="","",INDEX(DIFFERENTIATION_UNMERGE_SYSTEM,MATCH(K24,DIFFERENTIATION_ID_DIFF,0)))</f>
        <v>без дифференциации</v>
      </c>
      <c r="L27" s="2130"/>
      <c r="AH27" s="1634">
        <v>11</v>
      </c>
    </row>
    <row customHeight="1" ht="11.549999999999999">
      <c r="E28" s="2372" t="s">
        <v>304</v>
      </c>
      <c r="F28" s="2373"/>
      <c r="G28" s="2373"/>
      <c r="H28" s="1648"/>
      <c r="I28" s="1648"/>
      <c r="J28" s="2370"/>
      <c r="K28" s="2370"/>
      <c r="L28" s="2130"/>
      <c r="AH28" s="1634">
        <v>11</v>
      </c>
    </row>
    <row customHeight="1" ht="24">
      <c r="E29" s="1649" t="s">
        <v>88</v>
      </c>
      <c r="F29" s="1656" t="s">
        <v>306</v>
      </c>
      <c r="G29" s="1656" t="s">
        <v>570</v>
      </c>
      <c r="H29" s="1656" t="s">
        <v>307</v>
      </c>
      <c r="I29" s="1656" t="s">
        <v>307</v>
      </c>
      <c r="J29" s="2315" t="s">
        <v>307</v>
      </c>
      <c r="K29" s="2315" t="s">
        <v>307</v>
      </c>
      <c r="L29" s="2130"/>
      <c r="AH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556</v>
      </c>
      <c r="H30" s="560"/>
      <c r="I30" s="560"/>
      <c r="J30" s="560"/>
      <c r="K30" s="560"/>
      <c r="L30" s="292" t="str">
        <f>FHD_NOTE_P_1</f>
        <v>Указывается выручка от регулируемого вида деятельности с распределением по видам деятельности.</v>
      </c>
      <c r="M30" s="546"/>
      <c r="AH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556</v>
      </c>
      <c r="H31" s="561">
        <f>SUMIF($M33:$M71,$M31,H33:H71)</f>
        <v>0</v>
      </c>
      <c r="I31" s="561">
        <f>SUMIF($M33:$M71,$M31,I33:I71)</f>
        <v>0</v>
      </c>
      <c r="J31" s="561">
        <f>SUMIF($M33:$M71,$M31,J33:J71)</f>
        <v>0</v>
      </c>
      <c r="K31" s="561">
        <f>SUMIF($M33:$M71,$M31,K33:K71)</f>
        <v>0</v>
      </c>
      <c r="L31" s="292" t="str">
        <f>FHD_NOTE_P_2</f>
        <v>Указывается суммарная себестоимость производимых товаров.</v>
      </c>
      <c r="M31" s="1639" t="s">
        <v>571</v>
      </c>
      <c r="AH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556</v>
      </c>
      <c r="H32" s="560"/>
      <c r="I32" s="560"/>
      <c r="J32" s="560"/>
      <c r="K32" s="560"/>
      <c r="L32" s="292" t="str">
        <f>FHD_NOTE_P_3</f>
        <v/>
      </c>
      <c r="M32" s="1639" t="str">
        <f>IF((LEN(E32)-LEN(SUBSTITUTE(E32,".","")))/LEN(".")=1,"p","")</f>
        <v>p</v>
      </c>
      <c r="AH32" s="1634">
        <v>11</v>
      </c>
    </row>
    <row customHeight="1" ht="11.25">
      <c r="A33" s="2374" t="s">
        <v>572</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556</v>
      </c>
      <c r="H33" s="561">
        <f>SUMIF($F34:$F40,$F3,H34:H40)</f>
        <v>0</v>
      </c>
      <c r="I33" s="561">
        <f>SUMIF($F34:$F40,$F3,I34:I40)</f>
        <v>0</v>
      </c>
      <c r="J33" s="561">
        <f>SUMIF($F34:$F40,$F3,J34:J40)</f>
        <v>0</v>
      </c>
      <c r="K33" s="561">
        <f>SUMIF($F34:$F40,$F3,K34:K40)</f>
        <v>0</v>
      </c>
      <c r="L33" s="292" t="str">
        <f>FHD_NOTE_P_4</f>
        <v>Указываются суммарные расходы на приобретение топлива всех видов.</v>
      </c>
      <c r="M33" s="1639" t="str">
        <f>IF((LEN(E33)-LEN(SUBSTITUTE(E33,".","")))/LEN(".")=1,"p","")</f>
        <v>p</v>
      </c>
      <c r="AH33" s="1634">
        <v>0</v>
      </c>
    </row>
    <row s="1644" customFormat="1" customHeight="1" ht="0.75">
      <c r="A34" s="2374"/>
      <c r="B34" s="2375" t="str">
        <f>E33&amp;".0"</f>
        <v>2.2.0</v>
      </c>
      <c r="C34" s="1170"/>
      <c r="D34" s="563"/>
      <c r="E34" s="564"/>
      <c r="F34" s="565"/>
      <c r="G34" s="566"/>
      <c r="H34" s="500"/>
      <c r="I34" s="500"/>
      <c r="J34" s="500"/>
      <c r="K34" s="500"/>
      <c r="L34" s="567"/>
      <c r="M34" s="1639" t="str">
        <f>IF((LEN(E34)-LEN(SUBSTITUTE(E34,".","")))/LEN(".")=1,"p","")</f>
        <v/>
      </c>
      <c r="N34" s="1639"/>
      <c r="O34" s="1639"/>
      <c r="P34" s="1639"/>
      <c r="Q34" s="1639"/>
      <c r="R34" s="1639"/>
      <c r="S34" s="1639"/>
      <c r="T34" s="1639"/>
      <c r="U34" s="1639"/>
      <c r="V34" s="1639"/>
      <c r="W34" s="568"/>
      <c r="X34" s="1639"/>
      <c r="Y34" s="1639"/>
      <c r="Z34" s="1639"/>
      <c r="AA34" s="1639"/>
      <c r="AB34" s="1639"/>
      <c r="AC34" s="569"/>
      <c r="AD34" s="569"/>
      <c r="AE34" s="569"/>
      <c r="AF34" s="569"/>
      <c r="AG34" s="569"/>
      <c r="AH34" s="1644">
        <v>0</v>
      </c>
    </row>
    <row s="1644" customFormat="1" customHeight="1" ht="0.75">
      <c r="A35" s="2374"/>
      <c r="B35" s="2375"/>
      <c r="C35" s="1170"/>
      <c r="D35" s="563"/>
      <c r="E35" s="570"/>
      <c r="F35" s="571"/>
      <c r="G35" s="566"/>
      <c r="H35" s="572"/>
      <c r="I35" s="572"/>
      <c r="J35" s="572"/>
      <c r="K35" s="572"/>
      <c r="L35" s="567"/>
      <c r="M35" s="1639" t="str">
        <f>IF((LEN(E35)-LEN(SUBSTITUTE(E35,".","")))/LEN(".")=1,"p","")</f>
        <v/>
      </c>
      <c r="N35" s="1639"/>
      <c r="O35" s="1639"/>
      <c r="P35" s="1639"/>
      <c r="Q35" s="1639"/>
      <c r="R35" s="1639"/>
      <c r="S35" s="1639"/>
      <c r="T35" s="1639"/>
      <c r="U35" s="1639"/>
      <c r="V35" s="1639"/>
      <c r="W35" s="568"/>
      <c r="X35" s="1639"/>
      <c r="Y35" s="1639"/>
      <c r="Z35" s="1639"/>
      <c r="AA35" s="1639"/>
      <c r="AB35" s="1639"/>
      <c r="AC35" s="569"/>
      <c r="AD35" s="569"/>
      <c r="AE35" s="569"/>
      <c r="AF35" s="569"/>
      <c r="AG35" s="569"/>
      <c r="AH35" s="1644">
        <v>0</v>
      </c>
    </row>
    <row s="1644" customFormat="1" customHeight="1" ht="0.75">
      <c r="A36" s="2374"/>
      <c r="B36" s="2375"/>
      <c r="C36" s="1170"/>
      <c r="D36" s="563"/>
      <c r="E36" s="570"/>
      <c r="F36" s="571"/>
      <c r="G36" s="566"/>
      <c r="H36" s="572"/>
      <c r="I36" s="572"/>
      <c r="J36" s="572"/>
      <c r="K36" s="572"/>
      <c r="L36" s="567"/>
      <c r="M36" s="1639" t="str">
        <f>IF((LEN(E36)-LEN(SUBSTITUTE(E36,".","")))/LEN(".")=1,"p","")</f>
        <v/>
      </c>
      <c r="N36" s="1639"/>
      <c r="O36" s="1639"/>
      <c r="P36" s="1639"/>
      <c r="Q36" s="1639"/>
      <c r="R36" s="1639"/>
      <c r="S36" s="1639"/>
      <c r="T36" s="1639"/>
      <c r="U36" s="1639"/>
      <c r="V36" s="1639"/>
      <c r="W36" s="568"/>
      <c r="X36" s="1639"/>
      <c r="Y36" s="1639"/>
      <c r="Z36" s="1639"/>
      <c r="AA36" s="1639"/>
      <c r="AB36" s="1639"/>
      <c r="AC36" s="569"/>
      <c r="AD36" s="569"/>
      <c r="AE36" s="569"/>
      <c r="AF36" s="569"/>
      <c r="AG36" s="569"/>
      <c r="AH36" s="1644">
        <v>0</v>
      </c>
    </row>
    <row s="1644" customFormat="1" customHeight="1" ht="0.75">
      <c r="A37" s="2374"/>
      <c r="B37" s="2375"/>
      <c r="C37" s="1170"/>
      <c r="D37" s="563"/>
      <c r="E37" s="570"/>
      <c r="F37" s="571"/>
      <c r="G37" s="566"/>
      <c r="H37" s="572"/>
      <c r="I37" s="572"/>
      <c r="J37" s="572"/>
      <c r="K37" s="572"/>
      <c r="L37" s="567"/>
      <c r="M37" s="1639" t="str">
        <f>IF((LEN(E37)-LEN(SUBSTITUTE(E37,".","")))/LEN(".")=1,"p","")</f>
        <v/>
      </c>
      <c r="N37" s="1639"/>
      <c r="O37" s="1639"/>
      <c r="P37" s="1639"/>
      <c r="Q37" s="1639"/>
      <c r="R37" s="1639"/>
      <c r="S37" s="1639"/>
      <c r="T37" s="1639"/>
      <c r="U37" s="1639"/>
      <c r="V37" s="1639"/>
      <c r="W37" s="568"/>
      <c r="X37" s="1639"/>
      <c r="Y37" s="1639"/>
      <c r="Z37" s="1639"/>
      <c r="AA37" s="1639"/>
      <c r="AB37" s="1639"/>
      <c r="AC37" s="569"/>
      <c r="AD37" s="569"/>
      <c r="AE37" s="569"/>
      <c r="AF37" s="569"/>
      <c r="AG37" s="569"/>
      <c r="AH37" s="1644">
        <v>0</v>
      </c>
    </row>
    <row s="1644" customFormat="1" customHeight="1" ht="0.75">
      <c r="A38" s="2374"/>
      <c r="B38" s="2375"/>
      <c r="C38" s="1170"/>
      <c r="D38" s="563"/>
      <c r="E38" s="570"/>
      <c r="F38" s="571"/>
      <c r="G38" s="566"/>
      <c r="H38" s="572"/>
      <c r="I38" s="572"/>
      <c r="J38" s="572"/>
      <c r="K38" s="572"/>
      <c r="L38" s="567"/>
      <c r="M38" s="1639" t="str">
        <f>IF((LEN(E38)-LEN(SUBSTITUTE(E38,".","")))/LEN(".")=1,"p","")</f>
        <v/>
      </c>
      <c r="N38" s="1639"/>
      <c r="O38" s="1639"/>
      <c r="P38" s="1639"/>
      <c r="Q38" s="1639"/>
      <c r="R38" s="1639"/>
      <c r="S38" s="1639"/>
      <c r="T38" s="1639"/>
      <c r="U38" s="1639"/>
      <c r="V38" s="1639"/>
      <c r="W38" s="568"/>
      <c r="X38" s="1639"/>
      <c r="Y38" s="1639"/>
      <c r="Z38" s="1639"/>
      <c r="AA38" s="1639"/>
      <c r="AB38" s="1639"/>
      <c r="AC38" s="569"/>
      <c r="AD38" s="569"/>
      <c r="AE38" s="569"/>
      <c r="AF38" s="569"/>
      <c r="AG38" s="569"/>
      <c r="AH38" s="1644">
        <v>0</v>
      </c>
    </row>
    <row s="1644" customFormat="1" customHeight="1" ht="0.75">
      <c r="A39" s="2374"/>
      <c r="B39" s="2375"/>
      <c r="C39" s="1170"/>
      <c r="D39" s="563"/>
      <c r="E39" s="570"/>
      <c r="F39" s="571"/>
      <c r="G39" s="566"/>
      <c r="H39" s="500"/>
      <c r="I39" s="500"/>
      <c r="J39" s="500"/>
      <c r="K39" s="500"/>
      <c r="L39" s="567"/>
      <c r="M39" s="1639" t="str">
        <f>IF((LEN(E39)-LEN(SUBSTITUTE(E39,".","")))/LEN(".")=1,"p","")</f>
        <v/>
      </c>
      <c r="N39" s="1639"/>
      <c r="O39" s="1639"/>
      <c r="P39" s="1639"/>
      <c r="Q39" s="1639"/>
      <c r="R39" s="1639"/>
      <c r="S39" s="1639"/>
      <c r="T39" s="1639"/>
      <c r="U39" s="1639"/>
      <c r="V39" s="1639"/>
      <c r="W39" s="568"/>
      <c r="X39" s="1639"/>
      <c r="Y39" s="1639"/>
      <c r="Z39" s="1639"/>
      <c r="AA39" s="1639"/>
      <c r="AB39" s="1639"/>
      <c r="AC39" s="569"/>
      <c r="AD39" s="569"/>
      <c r="AE39" s="569"/>
      <c r="AF39" s="569"/>
      <c r="AG39" s="569"/>
      <c r="AH39" s="1644">
        <v>0</v>
      </c>
    </row>
    <row s="1369" customFormat="1" customHeight="1" ht="15">
      <c r="A40" s="2374"/>
      <c r="C40" s="1639"/>
      <c r="D40" s="1636"/>
      <c r="E40" s="573"/>
      <c r="F40" s="574" t="s">
        <v>573</v>
      </c>
      <c r="G40" s="575"/>
      <c r="H40" s="576"/>
      <c r="I40" s="576"/>
      <c r="J40" s="2637"/>
      <c r="K40" s="2637"/>
      <c r="L40" s="304"/>
      <c r="M40" s="1639" t="str">
        <f>IF((LEN(E40)-LEN(SUBSTITUTE(E40,".","")))/LEN(".")=1,"p","")</f>
        <v/>
      </c>
      <c r="N40" s="1639"/>
      <c r="O40" s="1639"/>
      <c r="T40" s="1639"/>
      <c r="W40" s="547"/>
      <c r="AC40" s="1635"/>
      <c r="AD40" s="1635"/>
      <c r="AE40" s="1635"/>
      <c r="AF40" s="1635"/>
      <c r="AG40" s="1635"/>
      <c r="AH40" s="1163">
        <v>0</v>
      </c>
    </row>
    <row customHeight="1" ht="11.25" hidden="1">
      <c r="A41" s="2374" t="s">
        <v>574</v>
      </c>
      <c r="D41" s="1641"/>
      <c r="E41" s="549" t="str">
        <f>FHD_NUM_P_5</f>
        <v/>
      </c>
      <c r="F41" s="1527" t="str">
        <f>FHD_P_5</f>
        <v/>
      </c>
      <c r="G41" s="1881" t="s">
        <v>556</v>
      </c>
      <c r="H41" s="560"/>
      <c r="I41" s="560"/>
      <c r="J41" s="560"/>
      <c r="K41" s="560"/>
      <c r="L41" s="292" t="str">
        <f>FHD_NOTE_P_5</f>
        <v/>
      </c>
      <c r="M41" s="1639" t="str">
        <f>IF((LEN(E41)-LEN(SUBSTITUTE(E41,".","")))/LEN(".")=1,"p","")</f>
        <v/>
      </c>
      <c r="AH41" s="1634">
        <v>0</v>
      </c>
    </row>
    <row customHeight="1" ht="11.25" hidden="1">
      <c r="A42" s="2374"/>
      <c r="D42" s="1641"/>
      <c r="E42" s="549" t="str">
        <f>FHD_NUM_P_6</f>
        <v/>
      </c>
      <c r="F42" s="1527" t="str">
        <f>FHD_P_6</f>
        <v/>
      </c>
      <c r="G42" s="1881" t="s">
        <v>556</v>
      </c>
      <c r="H42" s="560"/>
      <c r="I42" s="560"/>
      <c r="J42" s="560"/>
      <c r="K42" s="560"/>
      <c r="L42" s="292" t="str">
        <f>FHD_NOTE_P_6</f>
        <v/>
      </c>
      <c r="M42" s="1639" t="str">
        <f>IF((LEN(E42)-LEN(SUBSTITUTE(E42,".","")))/LEN(".")=1,"p","")</f>
        <v/>
      </c>
      <c r="AH42" s="1634">
        <v>0</v>
      </c>
    </row>
    <row customHeight="1" ht="11.25" hidden="1">
      <c r="A43" s="2374"/>
      <c r="D43" s="1641"/>
      <c r="E43" s="549" t="str">
        <f>FHD_NUM_P_7</f>
        <v/>
      </c>
      <c r="F43" s="1527" t="str">
        <f>FHD_P_7</f>
        <v/>
      </c>
      <c r="G43" s="1881" t="s">
        <v>556</v>
      </c>
      <c r="H43" s="560"/>
      <c r="I43" s="560"/>
      <c r="J43" s="560"/>
      <c r="K43" s="560"/>
      <c r="L43" s="292" t="str">
        <f>FHD_NOTE_P_7</f>
        <v/>
      </c>
      <c r="M43" s="1639" t="str">
        <f>IF((LEN(E43)-LEN(SUBSTITUTE(E43,".","")))/LEN(".")=1,"p","")</f>
        <v/>
      </c>
      <c r="AH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556</v>
      </c>
      <c r="H44" s="560"/>
      <c r="I44" s="560"/>
      <c r="J44" s="560"/>
      <c r="K44" s="560"/>
      <c r="L44" s="292" t="str">
        <f>FHD_NOTE_P_8</f>
        <v/>
      </c>
      <c r="M44" s="1639" t="str">
        <f>IF((LEN(E44)-LEN(SUBSTITUTE(E44,".","")))/LEN(".")=1,"p","")</f>
        <v>p</v>
      </c>
      <c r="AH44" s="1634">
        <v>11</v>
      </c>
    </row>
    <row customHeight="1" ht="11.549999999999999">
      <c r="D45" s="1641"/>
      <c r="E45" s="549" t="str">
        <f>FHD_NUM_P_9</f>
        <v>2.3.1</v>
      </c>
      <c r="F45" s="1653" t="str">
        <f>FHD_P_9</f>
        <v>Средневзвешенная стоимость 1 кВт.ч (с учетом мощности)</v>
      </c>
      <c r="G45" s="1881" t="s">
        <v>575</v>
      </c>
      <c r="H45" s="560"/>
      <c r="I45" s="560"/>
      <c r="J45" s="560"/>
      <c r="K45" s="560"/>
      <c r="L45" s="292" t="str">
        <f>FHD_NOTE_P_9</f>
        <v/>
      </c>
      <c r="M45" s="1639" t="str">
        <f>IF((LEN(E45)-LEN(SUBSTITUTE(E45,".","")))/LEN(".")=1,"p","")</f>
        <v/>
      </c>
      <c r="AH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576</v>
      </c>
      <c r="H46" s="560"/>
      <c r="I46" s="560"/>
      <c r="J46" s="560"/>
      <c r="K46" s="560"/>
      <c r="L46" s="292" t="str">
        <f>FHD_NOTE_P_10</f>
        <v/>
      </c>
      <c r="M46" s="1639" t="str">
        <f>IF((LEN(E46)-LEN(SUBSTITUTE(E46,".","")))/LEN(".")=1,"p","")</f>
        <v/>
      </c>
      <c r="N46" s="1639"/>
      <c r="O46" s="1639"/>
      <c r="T46" s="1639"/>
      <c r="W46" s="547"/>
      <c r="AC46" s="1635"/>
      <c r="AD46" s="1635"/>
      <c r="AE46" s="1635"/>
      <c r="AF46" s="1635"/>
      <c r="AG46" s="1635"/>
      <c r="AH46" s="1163">
        <v>11</v>
      </c>
    </row>
    <row s="1369" customFormat="1" customHeight="1" ht="11.25">
      <c r="A47" s="992" t="s">
        <v>577</v>
      </c>
      <c r="C47" s="1639"/>
      <c r="D47" s="578"/>
      <c r="E47" s="549" t="str">
        <f>FHD_NUM_P_11</f>
        <v>2.4</v>
      </c>
      <c r="F47" s="1527" t="str">
        <f>FHD_P_11</f>
        <v>Расходы на приобретение холодной воды, используемой в технологическом процессе</v>
      </c>
      <c r="G47" s="1881" t="s">
        <v>556</v>
      </c>
      <c r="H47" s="560"/>
      <c r="I47" s="560"/>
      <c r="J47" s="560"/>
      <c r="K47" s="560"/>
      <c r="L47" s="292" t="str">
        <f>FHD_NOTE_P_11</f>
        <v/>
      </c>
      <c r="M47" s="1639" t="str">
        <f>IF((LEN(E47)-LEN(SUBSTITUTE(E47,".","")))/LEN(".")=1,"p","")</f>
        <v>p</v>
      </c>
      <c r="N47" s="1639"/>
      <c r="O47" s="1639"/>
      <c r="T47" s="1639"/>
      <c r="W47" s="547"/>
      <c r="AC47" s="1635"/>
      <c r="AD47" s="1635"/>
      <c r="AE47" s="1635"/>
      <c r="AF47" s="1635"/>
      <c r="AG47" s="1635"/>
      <c r="AH47" s="1163">
        <v>0</v>
      </c>
    </row>
    <row s="1369" customFormat="1" customHeight="1" ht="18.75">
      <c r="A48" s="992" t="s">
        <v>578</v>
      </c>
      <c r="C48" s="1639"/>
      <c r="D48" s="1641"/>
      <c r="E48" s="549" t="str">
        <f>FHD_NUM_P_12</f>
        <v>2.5</v>
      </c>
      <c r="F48" s="1527" t="str">
        <f>FHD_P_12</f>
        <v>Расходы на  химические реагенты, используемые в технологическом процессе</v>
      </c>
      <c r="G48" s="1881" t="s">
        <v>556</v>
      </c>
      <c r="H48" s="580"/>
      <c r="I48" s="580"/>
      <c r="J48" s="580"/>
      <c r="K48" s="580"/>
      <c r="L48" s="292" t="str">
        <f>FHD_NOTE_P_12</f>
        <v/>
      </c>
      <c r="M48" s="1639" t="str">
        <f>IF((LEN(E48)-LEN(SUBSTITUTE(E48,".","")))/LEN(".")=1,"p","")</f>
        <v>p</v>
      </c>
      <c r="N48" s="1639"/>
      <c r="O48" s="1639"/>
      <c r="T48" s="1639"/>
      <c r="W48" s="547"/>
      <c r="AC48" s="1635"/>
      <c r="AD48" s="1635"/>
      <c r="AE48" s="1635"/>
      <c r="AF48" s="1635"/>
      <c r="AG48" s="1635"/>
      <c r="AH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556</v>
      </c>
      <c r="H49" s="560"/>
      <c r="I49" s="560"/>
      <c r="J49" s="560"/>
      <c r="K49" s="560"/>
      <c r="L49" s="292" t="str">
        <f>FHD_NOTE_P_13</f>
        <v/>
      </c>
      <c r="M49" s="1639" t="str">
        <f>IF((LEN(E49)-LEN(SUBSTITUTE(E49,".","")))/LEN(".")=1,"p","")</f>
        <v>p</v>
      </c>
      <c r="N49" s="733"/>
      <c r="O49" s="733"/>
      <c r="T49" s="733"/>
      <c r="W49" s="734"/>
      <c r="AC49" s="735"/>
      <c r="AD49" s="735"/>
      <c r="AE49" s="735"/>
      <c r="AF49" s="735"/>
      <c r="AG49" s="735"/>
      <c r="AH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556</v>
      </c>
      <c r="H50" s="560"/>
      <c r="I50" s="560"/>
      <c r="J50" s="560"/>
      <c r="K50" s="560"/>
      <c r="L50" s="292" t="str">
        <f>FHD_NOTE_P_14</f>
        <v/>
      </c>
      <c r="M50" s="1639" t="str">
        <f>IF((LEN(E50)-LEN(SUBSTITUTE(E50,".","")))/LEN(".")=1,"p","")</f>
        <v/>
      </c>
      <c r="N50" s="733"/>
      <c r="O50" s="733"/>
      <c r="T50" s="733"/>
      <c r="W50" s="734"/>
      <c r="AC50" s="735"/>
      <c r="AD50" s="735"/>
      <c r="AE50" s="735"/>
      <c r="AF50" s="735"/>
      <c r="AG50" s="735"/>
      <c r="AH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556</v>
      </c>
      <c r="H51" s="560"/>
      <c r="I51" s="560"/>
      <c r="J51" s="560"/>
      <c r="K51" s="560"/>
      <c r="L51" s="292" t="str">
        <f>FHD_NOTE_P_15</f>
        <v/>
      </c>
      <c r="M51" s="1639" t="str">
        <f>IF((LEN(E51)-LEN(SUBSTITUTE(E51,".","")))/LEN(".")=1,"p","")</f>
        <v/>
      </c>
      <c r="N51" s="733"/>
      <c r="O51" s="733"/>
      <c r="T51" s="733"/>
      <c r="W51" s="734"/>
      <c r="AC51" s="735"/>
      <c r="AD51" s="735"/>
      <c r="AE51" s="735"/>
      <c r="AF51" s="735"/>
      <c r="AG51" s="735"/>
      <c r="AH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556</v>
      </c>
      <c r="H52" s="560"/>
      <c r="I52" s="560"/>
      <c r="J52" s="560"/>
      <c r="K52" s="560"/>
      <c r="L52" s="292" t="str">
        <f>FHD_NOTE_P_16</f>
        <v/>
      </c>
      <c r="M52" s="1639" t="str">
        <f>IF((LEN(E52)-LEN(SUBSTITUTE(E52,".","")))/LEN(".")=1,"p","")</f>
        <v>p</v>
      </c>
      <c r="N52" s="1639"/>
      <c r="O52" s="1645"/>
      <c r="P52" s="540"/>
      <c r="Q52" s="540"/>
      <c r="T52" s="1639"/>
      <c r="W52" s="547"/>
      <c r="AC52" s="1635"/>
      <c r="AD52" s="1635"/>
      <c r="AE52" s="1635"/>
      <c r="AF52" s="1635"/>
      <c r="AG52" s="1635"/>
      <c r="AH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556</v>
      </c>
      <c r="H53" s="560"/>
      <c r="I53" s="560"/>
      <c r="J53" s="560"/>
      <c r="K53" s="560"/>
      <c r="L53" s="292" t="str">
        <f>FHD_NOTE_P_17</f>
        <v/>
      </c>
      <c r="M53" s="1639" t="str">
        <f>IF((LEN(E53)-LEN(SUBSTITUTE(E53,".","")))/LEN(".")=1,"p","")</f>
        <v/>
      </c>
      <c r="N53" s="1639"/>
      <c r="O53" s="1645"/>
      <c r="P53" s="540"/>
      <c r="Q53" s="540"/>
      <c r="T53" s="1639"/>
      <c r="W53" s="547"/>
      <c r="AC53" s="1635"/>
      <c r="AD53" s="1635"/>
      <c r="AE53" s="1635"/>
      <c r="AF53" s="1635"/>
      <c r="AG53" s="1635"/>
      <c r="AH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556</v>
      </c>
      <c r="H54" s="560"/>
      <c r="I54" s="560"/>
      <c r="J54" s="560"/>
      <c r="K54" s="560"/>
      <c r="L54" s="292" t="str">
        <f>FHD_NOTE_P_18</f>
        <v/>
      </c>
      <c r="M54" s="1639" t="str">
        <f>IF((LEN(E54)-LEN(SUBSTITUTE(E54,".","")))/LEN(".")=1,"p","")</f>
        <v/>
      </c>
      <c r="N54" s="1639"/>
      <c r="O54" s="1645"/>
      <c r="P54" s="540"/>
      <c r="Q54" s="540"/>
      <c r="T54" s="1639"/>
      <c r="W54" s="547"/>
      <c r="AC54" s="1635"/>
      <c r="AD54" s="1635"/>
      <c r="AE54" s="1635"/>
      <c r="AF54" s="1635"/>
      <c r="AG54" s="1635"/>
      <c r="AH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556</v>
      </c>
      <c r="H55" s="560"/>
      <c r="I55" s="560"/>
      <c r="J55" s="560"/>
      <c r="K55" s="560"/>
      <c r="L55" s="292" t="str">
        <f>FHD_NOTE_P_19</f>
        <v/>
      </c>
      <c r="M55" s="1639" t="str">
        <f>IF((LEN(E55)-LEN(SUBSTITUTE(E55,".","")))/LEN(".")=1,"p","")</f>
        <v>p</v>
      </c>
      <c r="N55" s="1639"/>
      <c r="O55" s="1639"/>
      <c r="T55" s="1639"/>
      <c r="W55" s="547"/>
      <c r="AC55" s="1635"/>
      <c r="AD55" s="1635"/>
      <c r="AE55" s="1635"/>
      <c r="AF55" s="1635"/>
      <c r="AG55" s="1635"/>
      <c r="AH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556</v>
      </c>
      <c r="H56" s="560"/>
      <c r="I56" s="560"/>
      <c r="J56" s="560"/>
      <c r="K56" s="560"/>
      <c r="L56" s="292" t="str">
        <f>FHD_NOTE_P_20</f>
        <v/>
      </c>
      <c r="M56" s="1639" t="str">
        <f>IF((LEN(E56)-LEN(SUBSTITUTE(E56,".","")))/LEN(".")=1,"p","")</f>
        <v/>
      </c>
      <c r="N56" s="1639"/>
      <c r="O56" s="1639"/>
      <c r="T56" s="1639"/>
      <c r="W56" s="547"/>
      <c r="AC56" s="1635"/>
      <c r="AD56" s="1635"/>
      <c r="AE56" s="1635"/>
      <c r="AF56" s="1635"/>
      <c r="AG56" s="1635"/>
      <c r="AH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556</v>
      </c>
      <c r="H57" s="560"/>
      <c r="I57" s="560"/>
      <c r="J57" s="560"/>
      <c r="K57" s="560"/>
      <c r="L57" s="292" t="str">
        <f>FHD_NOTE_P_21</f>
        <v/>
      </c>
      <c r="M57" s="1639" t="str">
        <f>IF((LEN(E57)-LEN(SUBSTITUTE(E57,".","")))/LEN(".")=1,"p","")</f>
        <v/>
      </c>
      <c r="N57" s="1639"/>
      <c r="O57" s="1639"/>
      <c r="T57" s="1639"/>
      <c r="W57" s="547"/>
      <c r="AC57" s="1635"/>
      <c r="AD57" s="1635"/>
      <c r="AE57" s="1635"/>
      <c r="AF57" s="1635"/>
      <c r="AG57" s="1635"/>
      <c r="AH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556</v>
      </c>
      <c r="H58" s="560"/>
      <c r="I58" s="560"/>
      <c r="J58" s="560"/>
      <c r="K58" s="560"/>
      <c r="L58" s="292" t="str">
        <f>FHD_NOTE_P_22</f>
        <v/>
      </c>
      <c r="M58" s="1639" t="str">
        <f>IF((LEN(E58)-LEN(SUBSTITUTE(E58,".","")))/LEN(".")=1,"p","")</f>
        <v>p</v>
      </c>
      <c r="N58" s="1639"/>
      <c r="O58" s="1639"/>
      <c r="T58" s="1639"/>
      <c r="W58" s="547"/>
      <c r="AC58" s="1635"/>
      <c r="AD58" s="1635"/>
      <c r="AE58" s="1635"/>
      <c r="AF58" s="1635"/>
      <c r="AG58" s="1635"/>
      <c r="AH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556</v>
      </c>
      <c r="H59" s="560"/>
      <c r="I59" s="560"/>
      <c r="J59" s="560"/>
      <c r="K59" s="560"/>
      <c r="L59" s="292" t="str">
        <f>FHD_NOTE_P_23</f>
        <v>Указывается общая сумма общепроизводственных расходов.</v>
      </c>
      <c r="M59" s="1639" t="str">
        <f>IF((LEN(E59)-LEN(SUBSTITUTE(E59,".","")))/LEN(".")=1,"p","")</f>
        <v>p</v>
      </c>
      <c r="N59" s="1639"/>
      <c r="O59" s="1639"/>
      <c r="T59" s="1639"/>
      <c r="W59" s="547"/>
      <c r="AC59" s="1635"/>
      <c r="AD59" s="1635"/>
      <c r="AE59" s="1635"/>
      <c r="AF59" s="1635"/>
      <c r="AG59" s="1635"/>
      <c r="AH59" s="1163">
        <v>11</v>
      </c>
    </row>
    <row s="1369" customFormat="1" customHeight="1" ht="11.549999999999999">
      <c r="A60" s="990"/>
      <c r="C60" s="1639"/>
      <c r="D60" s="578"/>
      <c r="E60" s="549" t="str">
        <f>FHD_NUM_P_24</f>
        <v>2.10.1</v>
      </c>
      <c r="F60" s="1653" t="str">
        <f>FHD_P_24</f>
        <v>Расходы на текущий ремонт</v>
      </c>
      <c r="G60" s="1881" t="s">
        <v>556</v>
      </c>
      <c r="H60" s="560"/>
      <c r="I60" s="560"/>
      <c r="J60" s="560"/>
      <c r="K60" s="560"/>
      <c r="L60" s="292" t="str">
        <f>FHD_NOTE_P_24</f>
        <v>Указываются расходы на текущий ремонт, отнесенные к общепроизводственным расходам.</v>
      </c>
      <c r="M60" s="1639" t="str">
        <f>IF((LEN(E60)-LEN(SUBSTITUTE(E60,".","")))/LEN(".")=1,"p","")</f>
        <v/>
      </c>
      <c r="N60" s="1639"/>
      <c r="O60" s="1639"/>
      <c r="T60" s="1639"/>
      <c r="W60" s="547"/>
      <c r="AC60" s="1635"/>
      <c r="AD60" s="1635"/>
      <c r="AE60" s="1635"/>
      <c r="AF60" s="1635"/>
      <c r="AG60" s="1635"/>
      <c r="AH60" s="1163">
        <v>11</v>
      </c>
    </row>
    <row s="1369" customFormat="1" customHeight="1" ht="11.549999999999999">
      <c r="A61" s="990"/>
      <c r="C61" s="1639"/>
      <c r="D61" s="578"/>
      <c r="E61" s="549" t="str">
        <f>FHD_NUM_P_25</f>
        <v>2.10.2</v>
      </c>
      <c r="F61" s="1653" t="str">
        <f>FHD_P_25</f>
        <v>Расходы на капитальный ремонт</v>
      </c>
      <c r="G61" s="1881" t="s">
        <v>556</v>
      </c>
      <c r="H61" s="560"/>
      <c r="I61" s="560"/>
      <c r="J61" s="560"/>
      <c r="K61" s="560"/>
      <c r="L61" s="292" t="str">
        <f>FHD_NOTE_P_25</f>
        <v>Указываются расходы на капитальный ремонт, отнесенные к общепроизводственным расходам.</v>
      </c>
      <c r="M61" s="1639" t="str">
        <f>IF((LEN(E61)-LEN(SUBSTITUTE(E61,".","")))/LEN(".")=1,"p","")</f>
        <v/>
      </c>
      <c r="N61" s="1639"/>
      <c r="O61" s="1639"/>
      <c r="T61" s="1639"/>
      <c r="W61" s="547"/>
      <c r="AC61" s="1635"/>
      <c r="AD61" s="1635"/>
      <c r="AE61" s="1635"/>
      <c r="AF61" s="1635"/>
      <c r="AG61" s="1635"/>
      <c r="AH61" s="1163">
        <v>11</v>
      </c>
    </row>
    <row s="1369" customFormat="1" customHeight="1" ht="11.549999999999999">
      <c r="A62" s="990"/>
      <c r="C62" s="1639"/>
      <c r="D62" s="1641"/>
      <c r="E62" s="549" t="str">
        <f>FHD_NUM_P_26</f>
        <v>2.11</v>
      </c>
      <c r="F62" s="1527" t="str">
        <f>FHD_P_26</f>
        <v>Общехозяйственные расходы, в том числе:</v>
      </c>
      <c r="G62" s="1881" t="s">
        <v>556</v>
      </c>
      <c r="H62" s="560"/>
      <c r="I62" s="560"/>
      <c r="J62" s="560"/>
      <c r="K62" s="560"/>
      <c r="L62" s="292" t="str">
        <f>FHD_NOTE_P_26</f>
        <v>Указывается общая сумма общехозяйственных расходов.</v>
      </c>
      <c r="M62" s="1639" t="str">
        <f>IF((LEN(E62)-LEN(SUBSTITUTE(E62,".","")))/LEN(".")=1,"p","")</f>
        <v>p</v>
      </c>
      <c r="N62" s="1639"/>
      <c r="O62" s="1639"/>
      <c r="T62" s="1639"/>
      <c r="W62" s="547"/>
      <c r="AC62" s="1635"/>
      <c r="AD62" s="1635"/>
      <c r="AE62" s="1635"/>
      <c r="AF62" s="1635"/>
      <c r="AG62" s="1635"/>
      <c r="AH62" s="1163">
        <v>11</v>
      </c>
    </row>
    <row s="1369" customFormat="1" customHeight="1" ht="11.549999999999999">
      <c r="A63" s="990"/>
      <c r="C63" s="1639"/>
      <c r="D63" s="1641"/>
      <c r="E63" s="549" t="str">
        <f>FHD_NUM_P_27</f>
        <v>2.11.1</v>
      </c>
      <c r="F63" s="1653" t="str">
        <f>FHD_P_27</f>
        <v>Расходы на текущий ремонт</v>
      </c>
      <c r="G63" s="1881" t="s">
        <v>556</v>
      </c>
      <c r="H63" s="560"/>
      <c r="I63" s="560"/>
      <c r="J63" s="560"/>
      <c r="K63" s="560"/>
      <c r="L63" s="292" t="str">
        <f>FHD_NOTE_P_27</f>
        <v>Указываются расходы на текущий ремонт, отнесенные к общехозяйственным расходам.</v>
      </c>
      <c r="M63" s="1639" t="str">
        <f>IF((LEN(E63)-LEN(SUBSTITUTE(E63,".","")))/LEN(".")=1,"p","")</f>
        <v/>
      </c>
      <c r="N63" s="1639"/>
      <c r="O63" s="1639"/>
      <c r="T63" s="1639"/>
      <c r="W63" s="547"/>
      <c r="AC63" s="1635"/>
      <c r="AD63" s="1635"/>
      <c r="AE63" s="1635"/>
      <c r="AF63" s="1635"/>
      <c r="AG63" s="1635"/>
      <c r="AH63" s="1163">
        <v>11</v>
      </c>
    </row>
    <row s="1369" customFormat="1" customHeight="1" ht="11.549999999999999">
      <c r="A64" s="990"/>
      <c r="C64" s="1639"/>
      <c r="D64" s="1641"/>
      <c r="E64" s="549" t="str">
        <f>FHD_NUM_P_28</f>
        <v>2.11.2</v>
      </c>
      <c r="F64" s="1653" t="str">
        <f>FHD_P_28</f>
        <v>Расходы на капитальный ремонт</v>
      </c>
      <c r="G64" s="1881" t="s">
        <v>556</v>
      </c>
      <c r="H64" s="560"/>
      <c r="I64" s="560"/>
      <c r="J64" s="560"/>
      <c r="K64" s="560"/>
      <c r="L64" s="292" t="str">
        <f>FHD_NOTE_P_28</f>
        <v>Указываются расходы на капитальный ремонт, отнесенные к общехозяйственным расходам.</v>
      </c>
      <c r="M64" s="1639" t="str">
        <f>IF((LEN(E64)-LEN(SUBSTITUTE(E64,".","")))/LEN(".")=1,"p","")</f>
        <v/>
      </c>
      <c r="N64" s="1639"/>
      <c r="O64" s="1639"/>
      <c r="T64" s="1639"/>
      <c r="W64" s="547"/>
      <c r="AC64" s="1635"/>
      <c r="AD64" s="1635"/>
      <c r="AE64" s="1635"/>
      <c r="AF64" s="1635"/>
      <c r="AG64" s="1635"/>
      <c r="AH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556</v>
      </c>
      <c r="H65" s="560"/>
      <c r="I65" s="560"/>
      <c r="J65" s="560"/>
      <c r="K65" s="560"/>
      <c r="L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639" t="str">
        <f>IF((LEN(E65)-LEN(SUBSTITUTE(E65,".","")))/LEN(".")=1,"p","")</f>
        <v>p</v>
      </c>
      <c r="N65" s="1639"/>
      <c r="O65" s="1639"/>
      <c r="T65" s="1639"/>
      <c r="W65" s="547"/>
      <c r="AC65" s="1635"/>
      <c r="AD65" s="1635"/>
      <c r="AE65" s="1635"/>
      <c r="AF65" s="1635"/>
      <c r="AG65" s="1635"/>
      <c r="AH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310</v>
      </c>
      <c r="H66" s="1652" t="s">
        <v>579</v>
      </c>
      <c r="I66" s="1652" t="s">
        <v>579</v>
      </c>
      <c r="J66" s="2488" t="s">
        <v>579</v>
      </c>
      <c r="K66" s="2488" t="s">
        <v>579</v>
      </c>
      <c r="L66" s="292" t="str">
        <f>FHD_NOTE_P_30</f>
        <v/>
      </c>
      <c r="M66" s="1639" t="str">
        <f>IF((LEN(E66)-LEN(SUBSTITUTE(E66,".","")))/LEN(".")=1,"p","")</f>
        <v/>
      </c>
      <c r="N66" s="1639">
        <f>_xlfn.IFERROR(MATCH("есть",B_FHD_FLAG_INDEX_1,0),0)</f>
        <v>0</v>
      </c>
      <c r="O66" s="1639"/>
      <c r="T66" s="1639"/>
      <c r="W66" s="547"/>
      <c r="AC66" s="1635"/>
      <c r="AD66" s="1635"/>
      <c r="AE66" s="1635"/>
      <c r="AF66" s="1635"/>
      <c r="AG66" s="1635"/>
      <c r="AH66" s="1163">
        <v>11</v>
      </c>
    </row>
    <row s="1369" customFormat="1" customHeight="1" ht="23.25" hidden="1">
      <c r="A67" s="2374" t="s">
        <v>580</v>
      </c>
      <c r="C67" s="1639"/>
      <c r="D67" s="1641"/>
      <c r="E67" s="549" t="str">
        <f>FHD_NUM_P_31</f>
        <v/>
      </c>
      <c r="F67" s="1527" t="str">
        <f>FHD_P_31</f>
        <v/>
      </c>
      <c r="G67" s="1881" t="s">
        <v>556</v>
      </c>
      <c r="H67" s="560"/>
      <c r="I67" s="560"/>
      <c r="J67" s="560"/>
      <c r="K67" s="560"/>
      <c r="L67" s="292" t="str">
        <f>FHD_NOTE_P_31</f>
        <v/>
      </c>
      <c r="M67" s="1639" t="str">
        <f>IF((LEN(E67)-LEN(SUBSTITUTE(E67,".","")))/LEN(".")=1,"p","")</f>
        <v/>
      </c>
      <c r="N67" s="1639"/>
      <c r="O67" s="1639"/>
      <c r="T67" s="1639"/>
      <c r="W67" s="547"/>
      <c r="AC67" s="1635"/>
      <c r="AD67" s="1635"/>
      <c r="AE67" s="1635"/>
      <c r="AF67" s="1635"/>
      <c r="AG67" s="1635"/>
      <c r="AH67" s="1163">
        <v>22</v>
      </c>
    </row>
    <row s="1369" customFormat="1" customHeight="1" ht="47.25" hidden="1">
      <c r="A68" s="2374"/>
      <c r="C68" s="1639"/>
      <c r="D68" s="1641"/>
      <c r="E68" s="549" t="str">
        <f>FHD_NUM_P_32</f>
        <v/>
      </c>
      <c r="F68" s="1653" t="str">
        <f>FHD_P_32</f>
        <v/>
      </c>
      <c r="G68" s="1881" t="s">
        <v>310</v>
      </c>
      <c r="H68" s="1652" t="s">
        <v>579</v>
      </c>
      <c r="I68" s="1652" t="s">
        <v>579</v>
      </c>
      <c r="J68" s="2488" t="s">
        <v>579</v>
      </c>
      <c r="K68" s="2488" t="s">
        <v>579</v>
      </c>
      <c r="L68" s="292" t="str">
        <f>FHD_NOTE_P_32</f>
        <v/>
      </c>
      <c r="M68" s="1639" t="str">
        <f>IF((LEN(E68)-LEN(SUBSTITUTE(E68,".","")))/LEN(".")=1,"p","")</f>
        <v/>
      </c>
      <c r="N68" s="1639">
        <f>_xlfn.IFERROR(MATCH("есть",B_FHD_FLAG_INDEX_2,0),0)</f>
        <v>0</v>
      </c>
      <c r="O68" s="1639"/>
      <c r="T68" s="1639"/>
      <c r="W68" s="547"/>
      <c r="AC68" s="1635"/>
      <c r="AD68" s="1635"/>
      <c r="AE68" s="1635"/>
      <c r="AF68" s="1635"/>
      <c r="AG68" s="1635"/>
      <c r="AH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556</v>
      </c>
      <c r="H69" s="582">
        <f>SUM(H70:H71)</f>
        <v>0</v>
      </c>
      <c r="I69" s="582">
        <f>SUM(I70:I71)</f>
        <v>0</v>
      </c>
      <c r="J69" s="582">
        <f>SUM(J70:J71)</f>
        <v>0</v>
      </c>
      <c r="K69" s="582">
        <f>SUM(K70:K71)</f>
        <v>0</v>
      </c>
      <c r="L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M69" s="1639" t="str">
        <f>IF((LEN(E69)-LEN(SUBSTITUTE(E69,".","")))/LEN(".")=1,"p","")</f>
        <v>p</v>
      </c>
      <c r="N69" s="1639"/>
      <c r="O69" s="1639"/>
      <c r="T69" s="1639"/>
      <c r="W69" s="547"/>
      <c r="AC69" s="1635"/>
      <c r="AD69" s="1635"/>
      <c r="AE69" s="1635"/>
      <c r="AF69" s="1635"/>
      <c r="AG69" s="1635"/>
      <c r="AH69" s="1163">
        <v>11</v>
      </c>
    </row>
    <row s="1645" customFormat="1" customHeight="1" ht="1.05">
      <c r="A70" s="1170"/>
      <c r="D70" s="551"/>
      <c r="E70" s="1016" t="str">
        <f>E69&amp;".0"</f>
        <v>2.13.0</v>
      </c>
      <c r="F70" s="994"/>
      <c r="G70" s="1016"/>
      <c r="H70" s="995"/>
      <c r="I70" s="995"/>
      <c r="J70" s="995"/>
      <c r="K70" s="995"/>
      <c r="L70" s="996"/>
      <c r="M70" s="1639" t="str">
        <f>IF((LEN(E70)-LEN(SUBSTITUTE(E70,".","")))/LEN(".")=1,"p","")</f>
        <v/>
      </c>
      <c r="AH70" s="1639">
        <v>1</v>
      </c>
    </row>
    <row s="1369" customFormat="1" customHeight="1" ht="14.699999999999998">
      <c r="A71" s="990"/>
      <c r="C71" s="1639"/>
      <c r="D71" s="1636"/>
      <c r="E71" s="573"/>
      <c r="F71" s="574" t="s">
        <v>581</v>
      </c>
      <c r="G71" s="575"/>
      <c r="H71" s="576"/>
      <c r="I71" s="576"/>
      <c r="J71" s="2637"/>
      <c r="K71" s="2637"/>
      <c r="L71" s="304"/>
      <c r="M71" s="1639"/>
      <c r="N71" s="1639"/>
      <c r="O71" s="1639"/>
      <c r="T71" s="1639"/>
      <c r="W71" s="547"/>
      <c r="AC71" s="1635"/>
      <c r="AD71" s="1635"/>
      <c r="AE71" s="1635"/>
      <c r="AF71" s="1635"/>
      <c r="AG71" s="1635"/>
      <c r="AH71" s="1163">
        <v>14</v>
      </c>
    </row>
    <row s="1369" customFormat="1" customHeight="1" ht="18.75">
      <c r="A72" s="992" t="s">
        <v>582</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556</v>
      </c>
      <c r="H72" s="560"/>
      <c r="I72" s="560"/>
      <c r="J72" s="560"/>
      <c r="K72" s="560"/>
      <c r="L72" s="292" t="str">
        <f>FHD_NOTE_P_34</f>
        <v/>
      </c>
      <c r="M72" s="546"/>
      <c r="N72" s="1639"/>
      <c r="O72" s="1639"/>
      <c r="T72" s="1639"/>
      <c r="W72" s="547"/>
      <c r="AC72" s="1635"/>
      <c r="AD72" s="1635"/>
      <c r="AE72" s="1635"/>
      <c r="AF72" s="1635"/>
      <c r="AG72" s="1635"/>
      <c r="AH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556</v>
      </c>
      <c r="H73" s="560"/>
      <c r="I73" s="560"/>
      <c r="J73" s="560"/>
      <c r="K73" s="560"/>
      <c r="L73" s="292" t="str">
        <f>FHD_NOTE_P_35</f>
        <v>Указывается общая сумма чистой прибыли, полученной от регулируемого вида деятельности.</v>
      </c>
      <c r="M73" s="546"/>
      <c r="N73" s="1639"/>
      <c r="O73" s="1639"/>
      <c r="T73" s="1639"/>
      <c r="W73" s="547"/>
      <c r="AC73" s="1635"/>
      <c r="AD73" s="1635"/>
      <c r="AE73" s="1635"/>
      <c r="AF73" s="1635"/>
      <c r="AG73" s="1635"/>
      <c r="AH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556</v>
      </c>
      <c r="H74" s="560"/>
      <c r="I74" s="560"/>
      <c r="J74" s="560"/>
      <c r="K74" s="560"/>
      <c r="L74" s="292" t="str">
        <f>FHD_NOTE_P_36</f>
        <v/>
      </c>
      <c r="M74" s="546"/>
      <c r="N74" s="1639"/>
      <c r="O74" s="1639"/>
      <c r="T74" s="1639"/>
      <c r="W74" s="547"/>
      <c r="AC74" s="1635"/>
      <c r="AD74" s="1635"/>
      <c r="AE74" s="1635"/>
      <c r="AF74" s="1635"/>
      <c r="AG74" s="1635"/>
      <c r="AH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556</v>
      </c>
      <c r="H75" s="560"/>
      <c r="I75" s="560"/>
      <c r="J75" s="560"/>
      <c r="K75" s="560"/>
      <c r="L75" s="292" t="str">
        <f>FHD_NOTE_P_37</f>
        <v>Указывается общее изменение стоимости основных фондов.</v>
      </c>
      <c r="M75" s="546"/>
      <c r="N75" s="1639"/>
      <c r="O75" s="1639"/>
      <c r="T75" s="1639"/>
      <c r="W75" s="547"/>
      <c r="AC75" s="1635"/>
      <c r="AD75" s="1635"/>
      <c r="AE75" s="1635"/>
      <c r="AF75" s="1635"/>
      <c r="AG75" s="1635"/>
      <c r="AH75" s="1163">
        <v>19</v>
      </c>
    </row>
    <row s="1369" customFormat="1" customHeight="1" ht="19.95">
      <c r="A76" s="990"/>
      <c r="C76" s="1639"/>
      <c r="D76" s="1641"/>
      <c r="E76" s="549" t="str">
        <f>FHD_NUM_P_38</f>
        <v>5.1</v>
      </c>
      <c r="F76" s="1527" t="str">
        <f>FHD_P_38</f>
        <v>Изменение стоимости основных фондов за счет:</v>
      </c>
      <c r="G76" s="1881" t="s">
        <v>556</v>
      </c>
      <c r="H76" s="560"/>
      <c r="I76" s="560"/>
      <c r="J76" s="560"/>
      <c r="K76" s="560"/>
      <c r="L76" s="292" t="str">
        <f>FHD_NOTE_P_38</f>
        <v>Указываются общее изменение стоимости основных фондов за счет их ввода в эксплуатацию и вывода из эксплуатации.</v>
      </c>
      <c r="M76" s="546"/>
      <c r="N76" s="1639"/>
      <c r="O76" s="1639"/>
      <c r="T76" s="1639"/>
      <c r="W76" s="547"/>
      <c r="AC76" s="1635"/>
      <c r="AD76" s="1635"/>
      <c r="AE76" s="1635"/>
      <c r="AF76" s="1635"/>
      <c r="AG76" s="1635"/>
      <c r="AH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556</v>
      </c>
      <c r="H77" s="560"/>
      <c r="I77" s="560"/>
      <c r="J77" s="560"/>
      <c r="K77" s="560"/>
      <c r="L77" s="292" t="str">
        <f>FHD_NOTE_P_39</f>
        <v>Указываются изменение стоимости основных фондов за счет их ввода в эксплуатацию.</v>
      </c>
      <c r="M77" s="546"/>
      <c r="N77" s="1639"/>
      <c r="O77" s="1639"/>
      <c r="T77" s="1639"/>
      <c r="W77" s="547"/>
      <c r="AC77" s="1635"/>
      <c r="AD77" s="1635"/>
      <c r="AE77" s="1635"/>
      <c r="AF77" s="1635"/>
      <c r="AG77" s="1635"/>
      <c r="AH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556</v>
      </c>
      <c r="H78" s="979"/>
      <c r="I78" s="560"/>
      <c r="J78" s="979"/>
      <c r="K78" s="979"/>
      <c r="L78" s="292" t="str">
        <f>FHD_NOTE_P_40</f>
        <v>Указываются изменение стоимости основных фондов за счет их вывода из эксплуатации.</v>
      </c>
      <c r="M78" s="546"/>
      <c r="N78" s="1639"/>
      <c r="O78" s="1639"/>
      <c r="T78" s="1639"/>
      <c r="W78" s="547"/>
      <c r="AC78" s="1635"/>
      <c r="AD78" s="1635"/>
      <c r="AE78" s="1635"/>
      <c r="AF78" s="1635"/>
      <c r="AG78" s="1635"/>
      <c r="AH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556</v>
      </c>
      <c r="H79" s="979"/>
      <c r="I79" s="560"/>
      <c r="J79" s="979"/>
      <c r="K79" s="979"/>
      <c r="L79" s="292" t="str">
        <f>FHD_NOTE_P_41</f>
        <v/>
      </c>
      <c r="M79" s="546"/>
      <c r="N79" s="1639"/>
      <c r="O79" s="1639"/>
      <c r="T79" s="1639"/>
      <c r="W79" s="547"/>
      <c r="AC79" s="1635"/>
      <c r="AD79" s="1635"/>
      <c r="AE79" s="1635"/>
      <c r="AF79" s="1635"/>
      <c r="AG79" s="1635"/>
      <c r="AH79" s="1163">
        <v>19</v>
      </c>
    </row>
    <row s="1369" customFormat="1" customHeight="1" ht="20.25" hidden="1">
      <c r="A80" s="992" t="s">
        <v>583</v>
      </c>
      <c r="C80" s="1639"/>
      <c r="D80" s="1641"/>
      <c r="E80" s="549" t="str">
        <f>FHD_NUM_P_42</f>
        <v/>
      </c>
      <c r="F80" s="2076" t="str">
        <f>FHD_P_42</f>
        <v/>
      </c>
      <c r="G80" s="2074" t="s">
        <v>556</v>
      </c>
      <c r="H80" s="979"/>
      <c r="I80" s="560"/>
      <c r="J80" s="979"/>
      <c r="K80" s="979"/>
      <c r="L80" s="292" t="str">
        <f>FHD_NOTE_P_42</f>
        <v/>
      </c>
      <c r="M80" s="546"/>
      <c r="N80" s="1639"/>
      <c r="O80" s="1639"/>
      <c r="T80" s="1639"/>
      <c r="W80" s="547"/>
      <c r="AC80" s="1635"/>
      <c r="AD80" s="1635"/>
      <c r="AE80" s="1635"/>
      <c r="AF80" s="1635"/>
      <c r="AG80" s="1635"/>
      <c r="AH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310</v>
      </c>
      <c r="H81" s="1058"/>
      <c r="I81" s="821"/>
      <c r="J81" s="1058"/>
      <c r="K81" s="1058"/>
      <c r="L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M81" s="546"/>
      <c r="N81" s="1639"/>
      <c r="O81" s="1639"/>
      <c r="T81" s="1639"/>
      <c r="W81" s="547"/>
      <c r="AC81" s="1635"/>
      <c r="AD81" s="1635"/>
      <c r="AE81" s="1635"/>
      <c r="AF81" s="1635"/>
      <c r="AG81" s="1635"/>
      <c r="AH81" s="1163">
        <v>19</v>
      </c>
    </row>
    <row s="1369" customFormat="1" customHeight="1" ht="18.75" hidden="1">
      <c r="A82" s="2374" t="s">
        <v>584</v>
      </c>
      <c r="C82" s="738"/>
      <c r="D82" s="736"/>
      <c r="E82" s="549" t="str">
        <f>FHD_NUM_P_44</f>
        <v/>
      </c>
      <c r="F82" s="1883" t="str">
        <f>FHD_P_44</f>
        <v/>
      </c>
      <c r="G82" s="1884" t="s">
        <v>585</v>
      </c>
      <c r="H82" s="980"/>
      <c r="I82" s="580"/>
      <c r="J82" s="980"/>
      <c r="K82" s="980"/>
      <c r="L82" s="292" t="str">
        <f>FHD_NOTE_P_44</f>
        <v/>
      </c>
      <c r="M82" s="737"/>
      <c r="N82" s="738"/>
      <c r="O82" s="738"/>
      <c r="T82" s="738"/>
      <c r="W82" s="739"/>
      <c r="AC82" s="740"/>
      <c r="AD82" s="740"/>
      <c r="AE82" s="740"/>
      <c r="AF82" s="740"/>
      <c r="AG82" s="740"/>
      <c r="AH82" s="913">
        <v>0</v>
      </c>
    </row>
    <row s="1369" customFormat="1" customHeight="1" ht="18.75" hidden="1">
      <c r="A83" s="2374"/>
      <c r="C83" s="738"/>
      <c r="D83" s="736"/>
      <c r="E83" s="549" t="str">
        <f>FHD_NUM_P_45</f>
        <v/>
      </c>
      <c r="F83" s="1883" t="str">
        <f>FHD_P_45</f>
        <v/>
      </c>
      <c r="G83" s="1884" t="s">
        <v>585</v>
      </c>
      <c r="H83" s="980"/>
      <c r="I83" s="580"/>
      <c r="J83" s="980"/>
      <c r="K83" s="980"/>
      <c r="L83" s="292" t="str">
        <f>FHD_NOTE_P_45</f>
        <v/>
      </c>
      <c r="M83" s="737"/>
      <c r="N83" s="738"/>
      <c r="O83" s="738"/>
      <c r="T83" s="738"/>
      <c r="W83" s="739"/>
      <c r="AC83" s="740"/>
      <c r="AD83" s="740"/>
      <c r="AE83" s="740"/>
      <c r="AF83" s="740"/>
      <c r="AG83" s="740"/>
      <c r="AH83" s="913">
        <v>0</v>
      </c>
    </row>
    <row s="1369" customFormat="1" customHeight="1" ht="18.75" hidden="1">
      <c r="A84" s="2374"/>
      <c r="C84" s="738"/>
      <c r="D84" s="741"/>
      <c r="E84" s="549" t="str">
        <f>FHD_NUM_P_46</f>
        <v/>
      </c>
      <c r="F84" s="1883" t="str">
        <f>FHD_P_46</f>
        <v/>
      </c>
      <c r="G84" s="1884" t="s">
        <v>585</v>
      </c>
      <c r="H84" s="980"/>
      <c r="I84" s="580"/>
      <c r="J84" s="980"/>
      <c r="K84" s="980"/>
      <c r="L84" s="292" t="str">
        <f>FHD_NOTE_P_46</f>
        <v/>
      </c>
      <c r="M84" s="737"/>
      <c r="N84" s="738"/>
      <c r="O84" s="738"/>
      <c r="T84" s="738"/>
      <c r="W84" s="739"/>
      <c r="AC84" s="740"/>
      <c r="AD84" s="740"/>
      <c r="AE84" s="740"/>
      <c r="AF84" s="740"/>
      <c r="AG84" s="740"/>
      <c r="AH84" s="913">
        <v>0</v>
      </c>
    </row>
    <row s="1369" customFormat="1" customHeight="1" ht="18.75" hidden="1">
      <c r="A85" s="2374"/>
      <c r="C85" s="738"/>
      <c r="D85" s="736"/>
      <c r="E85" s="549" t="str">
        <f>FHD_NUM_P_47</f>
        <v/>
      </c>
      <c r="F85" s="1883" t="str">
        <f>FHD_P_47</f>
        <v/>
      </c>
      <c r="G85" s="1884" t="s">
        <v>585</v>
      </c>
      <c r="H85" s="980"/>
      <c r="I85" s="580"/>
      <c r="J85" s="980"/>
      <c r="K85" s="980"/>
      <c r="L85" s="292" t="str">
        <f>FHD_NOTE_P_47</f>
        <v/>
      </c>
      <c r="M85" s="737"/>
      <c r="N85" s="738"/>
      <c r="O85" s="738"/>
      <c r="T85" s="738"/>
      <c r="W85" s="739"/>
      <c r="AC85" s="740"/>
      <c r="AD85" s="740"/>
      <c r="AE85" s="740"/>
      <c r="AF85" s="740"/>
      <c r="AG85" s="740"/>
      <c r="AH85" s="913">
        <v>0</v>
      </c>
    </row>
    <row s="1638" customFormat="1" customHeight="1" ht="18.75" hidden="1">
      <c r="A86" s="2374"/>
      <c r="B86" s="913"/>
      <c r="C86" s="738"/>
      <c r="D86" s="736"/>
      <c r="E86" s="549" t="str">
        <f>FHD_NUM_P_48</f>
        <v/>
      </c>
      <c r="F86" s="1883" t="str">
        <f>FHD_P_48</f>
        <v/>
      </c>
      <c r="G86" s="1884" t="s">
        <v>585</v>
      </c>
      <c r="H86" s="980"/>
      <c r="I86" s="580"/>
      <c r="J86" s="980"/>
      <c r="K86" s="980"/>
      <c r="L86" s="292" t="str">
        <f>FHD_NOTE_P_48</f>
        <v/>
      </c>
      <c r="M86" s="737"/>
      <c r="N86" s="738"/>
      <c r="O86" s="738"/>
      <c r="P86" s="913"/>
      <c r="Q86" s="913"/>
      <c r="R86" s="913"/>
      <c r="S86" s="913"/>
      <c r="T86" s="738"/>
      <c r="U86" s="913"/>
      <c r="V86" s="913"/>
      <c r="W86" s="739"/>
      <c r="X86" s="913"/>
      <c r="Y86" s="913"/>
      <c r="Z86" s="913"/>
      <c r="AA86" s="913"/>
      <c r="AB86" s="913"/>
      <c r="AC86" s="740"/>
      <c r="AD86" s="740"/>
      <c r="AE86" s="740"/>
      <c r="AF86" s="740"/>
      <c r="AG86" s="740"/>
      <c r="AH86" s="742">
        <v>0</v>
      </c>
    </row>
    <row s="1638" customFormat="1" customHeight="1" ht="18.75" hidden="1">
      <c r="A87" s="2374"/>
      <c r="B87" s="913"/>
      <c r="C87" s="738"/>
      <c r="D87" s="736"/>
      <c r="E87" s="549" t="str">
        <f>FHD_NUM_P_49</f>
        <v/>
      </c>
      <c r="F87" s="1883" t="str">
        <f>FHD_P_49</f>
        <v/>
      </c>
      <c r="G87" s="1884" t="s">
        <v>585</v>
      </c>
      <c r="H87" s="981">
        <f>SUM(H88:H89)</f>
        <v>0</v>
      </c>
      <c r="I87" s="752">
        <f>SUM(I88:I89)</f>
        <v>0</v>
      </c>
      <c r="J87" s="981">
        <f>SUM(J88:J89)</f>
        <v>0</v>
      </c>
      <c r="K87" s="981">
        <f>SUM(K88:K89)</f>
        <v>0</v>
      </c>
      <c r="L87" s="292" t="str">
        <f>FHD_NOTE_P_49</f>
        <v/>
      </c>
      <c r="M87" s="737"/>
      <c r="N87" s="738"/>
      <c r="O87" s="738"/>
      <c r="P87" s="913"/>
      <c r="Q87" s="913"/>
      <c r="R87" s="913"/>
      <c r="S87" s="913"/>
      <c r="T87" s="738"/>
      <c r="U87" s="913"/>
      <c r="V87" s="913"/>
      <c r="W87" s="739"/>
      <c r="X87" s="913"/>
      <c r="Y87" s="913"/>
      <c r="Z87" s="913"/>
      <c r="AA87" s="913"/>
      <c r="AB87" s="913"/>
      <c r="AC87" s="740"/>
      <c r="AD87" s="740"/>
      <c r="AE87" s="740"/>
      <c r="AF87" s="740"/>
      <c r="AG87" s="740"/>
      <c r="AH87" s="742">
        <v>0</v>
      </c>
    </row>
    <row s="1638" customFormat="1" customHeight="1" ht="18.75" hidden="1">
      <c r="A88" s="2374"/>
      <c r="B88" s="913"/>
      <c r="C88" s="738"/>
      <c r="D88" s="736"/>
      <c r="E88" s="549" t="str">
        <f>FHD_NUM_P_50</f>
        <v/>
      </c>
      <c r="F88" s="1883" t="str">
        <f>FHD_P_50</f>
        <v/>
      </c>
      <c r="G88" s="1884" t="s">
        <v>585</v>
      </c>
      <c r="H88" s="980"/>
      <c r="I88" s="580"/>
      <c r="J88" s="980"/>
      <c r="K88" s="980"/>
      <c r="L88" s="292" t="str">
        <f>FHD_NOTE_P_50</f>
        <v/>
      </c>
      <c r="M88" s="737"/>
      <c r="N88" s="738"/>
      <c r="O88" s="738"/>
      <c r="P88" s="913"/>
      <c r="Q88" s="913"/>
      <c r="R88" s="913"/>
      <c r="S88" s="913"/>
      <c r="T88" s="738"/>
      <c r="U88" s="913"/>
      <c r="V88" s="913"/>
      <c r="W88" s="739"/>
      <c r="X88" s="913"/>
      <c r="Y88" s="913"/>
      <c r="Z88" s="913"/>
      <c r="AA88" s="913"/>
      <c r="AB88" s="913"/>
      <c r="AC88" s="740"/>
      <c r="AD88" s="740"/>
      <c r="AE88" s="740"/>
      <c r="AF88" s="740"/>
      <c r="AG88" s="740"/>
      <c r="AH88" s="742">
        <v>0</v>
      </c>
    </row>
    <row s="1638" customFormat="1" customHeight="1" ht="18.75" hidden="1">
      <c r="A89" s="2374"/>
      <c r="B89" s="913"/>
      <c r="C89" s="738"/>
      <c r="D89" s="736"/>
      <c r="E89" s="549" t="str">
        <f>FHD_NUM_P_51</f>
        <v/>
      </c>
      <c r="F89" s="1883" t="str">
        <f>FHD_P_51</f>
        <v/>
      </c>
      <c r="G89" s="1884" t="s">
        <v>585</v>
      </c>
      <c r="H89" s="980"/>
      <c r="I89" s="580"/>
      <c r="J89" s="980"/>
      <c r="K89" s="980"/>
      <c r="L89" s="292" t="str">
        <f>FHD_NOTE_P_51</f>
        <v/>
      </c>
      <c r="M89" s="737"/>
      <c r="N89" s="738"/>
      <c r="O89" s="738"/>
      <c r="P89" s="913"/>
      <c r="Q89" s="913"/>
      <c r="R89" s="913"/>
      <c r="S89" s="913"/>
      <c r="T89" s="738"/>
      <c r="U89" s="913"/>
      <c r="V89" s="913"/>
      <c r="W89" s="739"/>
      <c r="X89" s="913"/>
      <c r="Y89" s="913"/>
      <c r="Z89" s="913"/>
      <c r="AA89" s="913"/>
      <c r="AB89" s="913"/>
      <c r="AC89" s="740"/>
      <c r="AD89" s="740"/>
      <c r="AE89" s="740"/>
      <c r="AF89" s="740"/>
      <c r="AG89" s="740"/>
      <c r="AH89" s="742">
        <v>0</v>
      </c>
    </row>
    <row s="1638" customFormat="1" customHeight="1" ht="18.75" hidden="1">
      <c r="A90" s="2374"/>
      <c r="B90" s="913"/>
      <c r="C90" s="738"/>
      <c r="D90" s="736"/>
      <c r="E90" s="549" t="str">
        <f>FHD_NUM_P_52</f>
        <v/>
      </c>
      <c r="F90" s="1883" t="str">
        <f>FHD_P_52</f>
        <v/>
      </c>
      <c r="G90" s="1884" t="s">
        <v>562</v>
      </c>
      <c r="H90" s="979"/>
      <c r="I90" s="560"/>
      <c r="J90" s="979"/>
      <c r="K90" s="979"/>
      <c r="L90" s="292" t="str">
        <f>FHD_NOTE_P_52</f>
        <v/>
      </c>
      <c r="M90" s="737"/>
      <c r="N90" s="738"/>
      <c r="O90" s="738"/>
      <c r="P90" s="913"/>
      <c r="Q90" s="913"/>
      <c r="R90" s="913"/>
      <c r="S90" s="913"/>
      <c r="T90" s="738"/>
      <c r="U90" s="913"/>
      <c r="V90" s="913"/>
      <c r="W90" s="739"/>
      <c r="X90" s="913"/>
      <c r="Y90" s="913"/>
      <c r="Z90" s="913"/>
      <c r="AA90" s="913"/>
      <c r="AB90" s="913"/>
      <c r="AC90" s="740"/>
      <c r="AD90" s="740"/>
      <c r="AE90" s="740"/>
      <c r="AF90" s="740"/>
      <c r="AG90" s="740"/>
      <c r="AH90" s="742">
        <v>0</v>
      </c>
    </row>
    <row s="1369" customFormat="1" customHeight="1" ht="18.75" hidden="1">
      <c r="A91" s="2376" t="s">
        <v>586</v>
      </c>
      <c r="C91" s="738"/>
      <c r="D91" s="736"/>
      <c r="E91" s="549" t="str">
        <f>FHD_NUM_P_53</f>
        <v/>
      </c>
      <c r="F91" s="1883" t="str">
        <f>FHD_P_53</f>
        <v/>
      </c>
      <c r="G91" s="1884" t="s">
        <v>585</v>
      </c>
      <c r="H91" s="980"/>
      <c r="I91" s="580"/>
      <c r="J91" s="980"/>
      <c r="K91" s="980"/>
      <c r="L91" s="292" t="str">
        <f>FHD_NOTE_P_53</f>
        <v/>
      </c>
      <c r="M91" s="737"/>
      <c r="N91" s="738"/>
      <c r="O91" s="738"/>
      <c r="T91" s="738"/>
      <c r="W91" s="739"/>
      <c r="AC91" s="740"/>
      <c r="AD91" s="740"/>
      <c r="AE91" s="740"/>
      <c r="AF91" s="740"/>
      <c r="AG91" s="740"/>
      <c r="AH91" s="913">
        <v>0</v>
      </c>
    </row>
    <row s="1369" customFormat="1" customHeight="1" ht="18.75" hidden="1">
      <c r="A92" s="2376"/>
      <c r="C92" s="738"/>
      <c r="D92" s="736"/>
      <c r="E92" s="549" t="str">
        <f>FHD_NUM_P_54</f>
        <v/>
      </c>
      <c r="F92" s="1883" t="str">
        <f>FHD_P_54</f>
        <v/>
      </c>
      <c r="G92" s="1884" t="s">
        <v>585</v>
      </c>
      <c r="H92" s="980"/>
      <c r="I92" s="580"/>
      <c r="J92" s="980"/>
      <c r="K92" s="980"/>
      <c r="L92" s="292" t="str">
        <f>FHD_NOTE_P_54</f>
        <v/>
      </c>
      <c r="M92" s="737"/>
      <c r="N92" s="738"/>
      <c r="O92" s="738"/>
      <c r="T92" s="738"/>
      <c r="W92" s="739"/>
      <c r="AC92" s="740"/>
      <c r="AD92" s="740"/>
      <c r="AE92" s="740"/>
      <c r="AF92" s="740"/>
      <c r="AG92" s="740"/>
      <c r="AH92" s="913">
        <v>0</v>
      </c>
    </row>
    <row s="1369" customFormat="1" customHeight="1" ht="18.75" hidden="1">
      <c r="A93" s="2376"/>
      <c r="C93" s="738"/>
      <c r="D93" s="741"/>
      <c r="E93" s="549" t="str">
        <f>FHD_NUM_P_55</f>
        <v/>
      </c>
      <c r="F93" s="1883" t="str">
        <f>FHD_P_55</f>
        <v/>
      </c>
      <c r="G93" s="1887"/>
      <c r="H93" s="980"/>
      <c r="I93" s="580"/>
      <c r="J93" s="980"/>
      <c r="K93" s="980"/>
      <c r="L93" s="292" t="str">
        <f>FHD_NOTE_P_55</f>
        <v/>
      </c>
      <c r="M93" s="737"/>
      <c r="N93" s="738"/>
      <c r="O93" s="738"/>
      <c r="T93" s="738"/>
      <c r="W93" s="739"/>
      <c r="AC93" s="740"/>
      <c r="AD93" s="740"/>
      <c r="AE93" s="740"/>
      <c r="AF93" s="740"/>
      <c r="AG93" s="740"/>
      <c r="AH93" s="913">
        <v>0</v>
      </c>
    </row>
    <row s="1369" customFormat="1" customHeight="1" ht="18.75" hidden="1">
      <c r="A94" s="2376"/>
      <c r="C94" s="738"/>
      <c r="D94" s="736"/>
      <c r="E94" s="549" t="str">
        <f>FHD_NUM_P_56</f>
        <v/>
      </c>
      <c r="F94" s="1883" t="str">
        <f>FHD_P_56</f>
        <v/>
      </c>
      <c r="G94" s="1884" t="s">
        <v>587</v>
      </c>
      <c r="H94" s="980"/>
      <c r="I94" s="580"/>
      <c r="J94" s="980"/>
      <c r="K94" s="980"/>
      <c r="L94" s="292" t="str">
        <f>FHD_NOTE_P_56</f>
        <v/>
      </c>
      <c r="M94" s="737"/>
      <c r="N94" s="738"/>
      <c r="O94" s="738"/>
      <c r="T94" s="738"/>
      <c r="W94" s="739"/>
      <c r="AC94" s="740"/>
      <c r="AD94" s="740"/>
      <c r="AE94" s="740"/>
      <c r="AF94" s="740"/>
      <c r="AG94" s="740"/>
      <c r="AH94" s="913">
        <v>0</v>
      </c>
    </row>
    <row s="1638" customFormat="1" customHeight="1" ht="18.75" hidden="1">
      <c r="A95" s="2376"/>
      <c r="B95" s="913"/>
      <c r="C95" s="738"/>
      <c r="D95" s="736"/>
      <c r="E95" s="549" t="str">
        <f>FHD_NUM_P_57</f>
        <v/>
      </c>
      <c r="F95" s="1883" t="str">
        <f>FHD_P_57</f>
        <v/>
      </c>
      <c r="G95" s="1884" t="s">
        <v>562</v>
      </c>
      <c r="H95" s="979"/>
      <c r="I95" s="560"/>
      <c r="J95" s="979"/>
      <c r="K95" s="979"/>
      <c r="L95" s="292" t="str">
        <f>FHD_NOTE_P_57</f>
        <v/>
      </c>
      <c r="M95" s="737"/>
      <c r="N95" s="738"/>
      <c r="O95" s="738"/>
      <c r="P95" s="913"/>
      <c r="Q95" s="913"/>
      <c r="R95" s="913"/>
      <c r="S95" s="913"/>
      <c r="T95" s="738"/>
      <c r="U95" s="913"/>
      <c r="V95" s="913"/>
      <c r="W95" s="739"/>
      <c r="X95" s="913"/>
      <c r="Y95" s="913"/>
      <c r="Z95" s="913"/>
      <c r="AA95" s="913"/>
      <c r="AB95" s="913"/>
      <c r="AC95" s="740"/>
      <c r="AD95" s="740"/>
      <c r="AE95" s="740"/>
      <c r="AF95" s="740"/>
      <c r="AG95" s="740"/>
      <c r="AH95" s="742">
        <v>0</v>
      </c>
    </row>
    <row customHeight="1" ht="18.75" hidden="1">
      <c r="A96" s="2374" t="s">
        <v>588</v>
      </c>
      <c r="D96" s="1641"/>
      <c r="E96" s="549" t="str">
        <f>FHD_NUM_P_58</f>
        <v/>
      </c>
      <c r="F96" s="1883" t="str">
        <f>FHD_P_58</f>
        <v/>
      </c>
      <c r="G96" s="1884" t="s">
        <v>585</v>
      </c>
      <c r="H96" s="980"/>
      <c r="I96" s="580"/>
      <c r="J96" s="980"/>
      <c r="K96" s="980"/>
      <c r="L96" s="292" t="str">
        <f>FHD_NOTE_P_58</f>
        <v/>
      </c>
      <c r="M96" s="546"/>
      <c r="AH96" s="1634">
        <v>0</v>
      </c>
    </row>
    <row customHeight="1" ht="18.75" hidden="1">
      <c r="A97" s="2374"/>
      <c r="D97" s="1641"/>
      <c r="E97" s="549" t="str">
        <f>FHD_NUM_P_59</f>
        <v/>
      </c>
      <c r="F97" s="1883" t="str">
        <f>FHD_P_59</f>
        <v/>
      </c>
      <c r="G97" s="1884" t="s">
        <v>585</v>
      </c>
      <c r="H97" s="980"/>
      <c r="I97" s="580"/>
      <c r="J97" s="980"/>
      <c r="K97" s="980"/>
      <c r="L97" s="292" t="str">
        <f>FHD_NOTE_P_59</f>
        <v/>
      </c>
      <c r="M97" s="546"/>
      <c r="AH97" s="1634">
        <v>0</v>
      </c>
    </row>
    <row customHeight="1" ht="18.75" hidden="1">
      <c r="A98" s="2374"/>
      <c r="D98" s="1641"/>
      <c r="E98" s="549" t="str">
        <f>FHD_NUM_P_60</f>
        <v/>
      </c>
      <c r="F98" s="1883" t="str">
        <f>FHD_P_60</f>
        <v/>
      </c>
      <c r="G98" s="1884" t="s">
        <v>585</v>
      </c>
      <c r="H98" s="980"/>
      <c r="I98" s="580"/>
      <c r="J98" s="980"/>
      <c r="K98" s="980"/>
      <c r="L98" s="292" t="str">
        <f>FHD_NOTE_P_60</f>
        <v/>
      </c>
      <c r="M98" s="546"/>
      <c r="AH98" s="1634">
        <v>0</v>
      </c>
    </row>
    <row s="1369" customFormat="1" customHeight="1" ht="18.75">
      <c r="A99" s="2374" t="s">
        <v>589</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560</v>
      </c>
      <c r="H99" s="982"/>
      <c r="I99" s="745"/>
      <c r="J99" s="982"/>
      <c r="K99" s="982"/>
      <c r="L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M99" s="546"/>
      <c r="N99" s="1639"/>
      <c r="O99" s="1639"/>
      <c r="T99" s="1639"/>
      <c r="W99" s="547"/>
      <c r="AC99" s="1635"/>
      <c r="AD99" s="1635"/>
      <c r="AE99" s="1635"/>
      <c r="AF99" s="1635"/>
      <c r="AG99" s="1635"/>
      <c r="AH99" s="1163">
        <v>0</v>
      </c>
    </row>
    <row s="1645" customFormat="1" customHeight="1" ht="0.75">
      <c r="A100" s="2374"/>
      <c r="D100" s="551"/>
      <c r="E100" s="1016" t="str">
        <f>E99&amp;".0"</f>
        <v>7.0</v>
      </c>
      <c r="F100" s="997"/>
      <c r="G100" s="998"/>
      <c r="H100" s="995"/>
      <c r="I100" s="995"/>
      <c r="J100" s="995"/>
      <c r="K100" s="995"/>
      <c r="L100" s="999"/>
      <c r="AH100" s="1639">
        <v>0</v>
      </c>
    </row>
    <row customHeight="1" ht="15">
      <c r="A101" s="2374"/>
      <c r="D101" s="1636"/>
      <c r="E101" s="974"/>
      <c r="F101" s="975" t="s">
        <v>590</v>
      </c>
      <c r="G101" s="575"/>
      <c r="H101" s="576"/>
      <c r="I101" s="576"/>
      <c r="J101" s="2638"/>
      <c r="K101" s="2638"/>
      <c r="L101" s="1007" t="s">
        <v>591</v>
      </c>
      <c r="M101" s="546"/>
      <c r="AH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560</v>
      </c>
      <c r="H102" s="560"/>
      <c r="I102" s="560"/>
      <c r="J102" s="560"/>
      <c r="K102" s="560"/>
      <c r="L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M102" s="546"/>
      <c r="N102" s="1639"/>
      <c r="O102" s="1639"/>
      <c r="T102" s="1639"/>
      <c r="W102" s="547"/>
      <c r="AC102" s="1635"/>
      <c r="AD102" s="1635"/>
      <c r="AE102" s="1635"/>
      <c r="AF102" s="1635"/>
      <c r="AG102" s="1635"/>
      <c r="AH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587</v>
      </c>
      <c r="H103" s="580"/>
      <c r="I103" s="580"/>
      <c r="J103" s="580"/>
      <c r="K103" s="580"/>
      <c r="L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M103" s="546"/>
      <c r="N103" s="1639"/>
      <c r="O103" s="1639"/>
      <c r="T103" s="1639"/>
      <c r="W103" s="547"/>
      <c r="AC103" s="1635"/>
      <c r="AD103" s="1635"/>
      <c r="AE103" s="1635"/>
      <c r="AF103" s="1635"/>
      <c r="AG103" s="1635"/>
      <c r="AH103" s="1163">
        <v>0</v>
      </c>
    </row>
    <row s="1369" customFormat="1" customHeight="1" ht="18.75">
      <c r="A104" s="2374"/>
      <c r="C104" s="1639" t="s">
        <v>592</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587</v>
      </c>
      <c r="H104" s="548"/>
      <c r="I104" s="548"/>
      <c r="J104" s="548"/>
      <c r="K104" s="548"/>
      <c r="L104" s="292" t="str">
        <f>FHD_NOTE_P_64</f>
        <v>Информация указывается только едиными теплоснабжающими организациями.</v>
      </c>
      <c r="M104" s="546"/>
      <c r="N104" s="1639"/>
      <c r="O104" s="1639"/>
      <c r="T104" s="1639"/>
      <c r="W104" s="547"/>
      <c r="AC104" s="1635"/>
      <c r="AD104" s="1635"/>
      <c r="AE104" s="1635"/>
      <c r="AF104" s="1635"/>
      <c r="AG104" s="1635"/>
      <c r="AH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587</v>
      </c>
      <c r="H105" s="580"/>
      <c r="I105" s="580"/>
      <c r="J105" s="580"/>
      <c r="K105" s="580"/>
      <c r="L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M105" s="546"/>
      <c r="N105" s="1639"/>
      <c r="O105" s="1639"/>
      <c r="T105" s="1639"/>
      <c r="W105" s="547"/>
      <c r="AC105" s="1635"/>
      <c r="AD105" s="1635"/>
      <c r="AE105" s="1635"/>
      <c r="AF105" s="1635"/>
      <c r="AG105" s="1635"/>
      <c r="AH105" s="1163">
        <v>0</v>
      </c>
    </row>
    <row s="1369" customFormat="1" customHeight="1" ht="18.75">
      <c r="A106" s="2374"/>
      <c r="C106" s="1639"/>
      <c r="D106" s="1641"/>
      <c r="E106" s="549" t="str">
        <f>FHD_NUM_P_66</f>
        <v>10.1</v>
      </c>
      <c r="F106" s="1527" t="str">
        <f>FHD_P_66</f>
        <v>По приборам учёта </v>
      </c>
      <c r="G106" s="1880" t="s">
        <v>587</v>
      </c>
      <c r="H106" s="580"/>
      <c r="I106" s="580"/>
      <c r="J106" s="580"/>
      <c r="K106" s="580"/>
      <c r="L106" s="292" t="str">
        <f>FHD_NOTE_P_66</f>
        <v/>
      </c>
      <c r="M106" s="546"/>
      <c r="N106" s="1639"/>
      <c r="O106" s="1639"/>
      <c r="T106" s="1639"/>
      <c r="W106" s="547"/>
      <c r="AC106" s="1635"/>
      <c r="AD106" s="1635"/>
      <c r="AE106" s="1635"/>
      <c r="AF106" s="1635"/>
      <c r="AG106" s="1635"/>
      <c r="AH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587</v>
      </c>
      <c r="H107" s="580"/>
      <c r="I107" s="580"/>
      <c r="J107" s="580"/>
      <c r="K107" s="580"/>
      <c r="L107" s="292" t="str">
        <f>FHD_NOTE_P_67</f>
        <v/>
      </c>
      <c r="M107" s="546"/>
      <c r="N107" s="1639"/>
      <c r="O107" s="1639"/>
      <c r="T107" s="1639"/>
      <c r="W107" s="547"/>
      <c r="AC107" s="1635"/>
      <c r="AD107" s="1635"/>
      <c r="AE107" s="1635"/>
      <c r="AF107" s="1635"/>
      <c r="AG107" s="1635"/>
      <c r="AH107" s="1163">
        <v>0</v>
      </c>
    </row>
    <row s="1369" customFormat="1" customHeight="1" ht="18.75">
      <c r="A108" s="2374"/>
      <c r="C108" s="1639"/>
      <c r="D108" s="1641"/>
      <c r="E108" s="549" t="str">
        <f>FHD_NUM_P_68</f>
        <v>10.2</v>
      </c>
      <c r="F108" s="1527" t="str">
        <f>FHD_P_68</f>
        <v>Расчётным путём</v>
      </c>
      <c r="G108" s="1880" t="s">
        <v>587</v>
      </c>
      <c r="H108" s="580"/>
      <c r="I108" s="580"/>
      <c r="J108" s="580"/>
      <c r="K108" s="580"/>
      <c r="L108" s="292" t="str">
        <f>FHD_NOTE_P_68</f>
        <v/>
      </c>
      <c r="M108" s="546"/>
      <c r="N108" s="1639"/>
      <c r="O108" s="1639"/>
      <c r="T108" s="1639"/>
      <c r="W108" s="547"/>
      <c r="AC108" s="1635"/>
      <c r="AD108" s="1635"/>
      <c r="AE108" s="1635"/>
      <c r="AF108" s="1635"/>
      <c r="AG108" s="1635"/>
      <c r="AH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587</v>
      </c>
      <c r="H109" s="580"/>
      <c r="I109" s="580"/>
      <c r="J109" s="580"/>
      <c r="K109" s="580"/>
      <c r="L109" s="292" t="str">
        <f>FHD_NOTE_P_69</f>
        <v/>
      </c>
      <c r="M109" s="546"/>
      <c r="N109" s="1639"/>
      <c r="O109" s="1639"/>
      <c r="T109" s="1639"/>
      <c r="W109" s="547"/>
      <c r="AC109" s="1635"/>
      <c r="AD109" s="1635"/>
      <c r="AE109" s="1635"/>
      <c r="AF109" s="1635"/>
      <c r="AG109" s="1635"/>
      <c r="AH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593</v>
      </c>
      <c r="H110" s="560"/>
      <c r="I110" s="560"/>
      <c r="J110" s="560"/>
      <c r="K110" s="560"/>
      <c r="L110" s="292" t="str">
        <f>FHD_NOTE_P_70</f>
        <v/>
      </c>
      <c r="M110" s="546"/>
      <c r="N110" s="1639"/>
      <c r="O110" s="1639"/>
      <c r="T110" s="1639"/>
      <c r="W110" s="547"/>
      <c r="AC110" s="1635"/>
      <c r="AD110" s="1635"/>
      <c r="AE110" s="1635"/>
      <c r="AF110" s="1635"/>
      <c r="AG110" s="1635"/>
      <c r="AH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593</v>
      </c>
      <c r="H111" s="560"/>
      <c r="I111" s="560"/>
      <c r="J111" s="560"/>
      <c r="K111" s="560"/>
      <c r="L111" s="292" t="str">
        <f>FHD_NOTE_P_71</f>
        <v/>
      </c>
      <c r="M111" s="546"/>
      <c r="N111" s="1639"/>
      <c r="O111" s="1639"/>
      <c r="T111" s="1639"/>
      <c r="W111" s="547"/>
      <c r="AC111" s="1635"/>
      <c r="AD111" s="1635"/>
      <c r="AE111" s="1635"/>
      <c r="AF111" s="1635"/>
      <c r="AG111" s="1635"/>
      <c r="AH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594</v>
      </c>
      <c r="H112" s="580"/>
      <c r="I112" s="580"/>
      <c r="J112" s="580"/>
      <c r="K112" s="580"/>
      <c r="L112" s="292" t="str">
        <f>FHD_NOTE_P_72</f>
        <v/>
      </c>
      <c r="M112" s="546"/>
      <c r="AH112" s="1634">
        <v>19</v>
      </c>
    </row>
    <row customHeight="1" ht="18.75">
      <c r="A113" s="992" t="s">
        <v>595</v>
      </c>
      <c r="D113" s="1641"/>
      <c r="E113" s="549" t="str">
        <f>FHD_NUM_P_73</f>
        <v>14</v>
      </c>
      <c r="F113" s="1883" t="str">
        <f>FHD_P_73</f>
        <v>Среднесписочная численность административно-управленческого персонала</v>
      </c>
      <c r="G113" s="973" t="s">
        <v>594</v>
      </c>
      <c r="H113" s="971"/>
      <c r="I113" s="971"/>
      <c r="J113" s="971"/>
      <c r="K113" s="971"/>
      <c r="L113" s="292" t="str">
        <f>FHD_NOTE_P_73</f>
        <v/>
      </c>
      <c r="M113" s="546"/>
      <c r="AH113" s="1634">
        <v>0</v>
      </c>
    </row>
    <row customHeight="1" ht="33.75" hidden="1">
      <c r="A114" s="992" t="s">
        <v>596</v>
      </c>
      <c r="D114" s="1641"/>
      <c r="E114" s="549" t="str">
        <f>FHD_NUM_P_74</f>
        <v/>
      </c>
      <c r="F114" s="1883" t="str">
        <f>FHD_P_74</f>
        <v/>
      </c>
      <c r="G114" s="1879" t="s">
        <v>597</v>
      </c>
      <c r="H114" s="580"/>
      <c r="I114" s="580"/>
      <c r="J114" s="580"/>
      <c r="K114" s="580"/>
      <c r="L114" s="292" t="str">
        <f>FHD_NOTE_P_74</f>
        <v/>
      </c>
      <c r="M114" s="546"/>
      <c r="AH114" s="1634">
        <v>0</v>
      </c>
    </row>
    <row s="1638" customFormat="1" customHeight="1" ht="18.75" hidden="1">
      <c r="A115" s="2376" t="s">
        <v>598</v>
      </c>
      <c r="B115" s="913"/>
      <c r="C115" s="738"/>
      <c r="D115" s="736"/>
      <c r="E115" s="549" t="str">
        <f>FHD_NUM_P_75</f>
        <v/>
      </c>
      <c r="F115" s="1883" t="str">
        <f>FHD_P_75</f>
        <v/>
      </c>
      <c r="G115" s="1879" t="s">
        <v>562</v>
      </c>
      <c r="H115" s="560"/>
      <c r="I115" s="560"/>
      <c r="J115" s="560"/>
      <c r="K115" s="560"/>
      <c r="L115" s="292" t="str">
        <f>FHD_NOTE_P_75</f>
        <v/>
      </c>
      <c r="M115" s="737"/>
      <c r="N115" s="738"/>
      <c r="O115" s="738"/>
      <c r="P115" s="913"/>
      <c r="Q115" s="913"/>
      <c r="R115" s="913"/>
      <c r="S115" s="913"/>
      <c r="T115" s="738"/>
      <c r="U115" s="913"/>
      <c r="V115" s="913"/>
      <c r="W115" s="739"/>
      <c r="X115" s="913"/>
      <c r="Y115" s="913"/>
      <c r="Z115" s="913"/>
      <c r="AA115" s="913"/>
      <c r="AB115" s="913"/>
      <c r="AC115" s="740"/>
      <c r="AD115" s="740"/>
      <c r="AE115" s="740"/>
      <c r="AF115" s="740"/>
      <c r="AG115" s="740"/>
      <c r="AH115" s="742">
        <v>0</v>
      </c>
    </row>
    <row s="1638" customFormat="1" customHeight="1" ht="18.75" hidden="1">
      <c r="A116" s="2376"/>
      <c r="B116" s="913"/>
      <c r="C116" s="738"/>
      <c r="D116" s="736"/>
      <c r="E116" s="549" t="str">
        <f>FHD_NUM_P_76</f>
        <v/>
      </c>
      <c r="F116" s="1883" t="str">
        <f>FHD_P_76</f>
        <v/>
      </c>
      <c r="G116" s="1879" t="s">
        <v>562</v>
      </c>
      <c r="H116" s="560"/>
      <c r="I116" s="560"/>
      <c r="J116" s="560"/>
      <c r="K116" s="560"/>
      <c r="L116" s="292" t="str">
        <f>FHD_NOTE_P_76</f>
        <v/>
      </c>
      <c r="M116" s="737"/>
      <c r="N116" s="738"/>
      <c r="O116" s="738"/>
      <c r="P116" s="913"/>
      <c r="Q116" s="913"/>
      <c r="R116" s="913"/>
      <c r="S116" s="913"/>
      <c r="T116" s="738"/>
      <c r="U116" s="913"/>
      <c r="V116" s="913"/>
      <c r="W116" s="739"/>
      <c r="X116" s="913"/>
      <c r="Y116" s="913"/>
      <c r="Z116" s="913"/>
      <c r="AA116" s="913"/>
      <c r="AB116" s="913"/>
      <c r="AC116" s="740"/>
      <c r="AD116" s="740"/>
      <c r="AE116" s="740"/>
      <c r="AF116" s="740"/>
      <c r="AG116" s="740"/>
      <c r="AH116" s="742">
        <v>0</v>
      </c>
    </row>
    <row s="1638" customFormat="1" customHeight="1" ht="18.75" hidden="1">
      <c r="A117" s="2376"/>
      <c r="B117" s="913"/>
      <c r="C117" s="738"/>
      <c r="D117" s="736"/>
      <c r="E117" s="549" t="str">
        <f>FHD_NUM_P_77</f>
        <v/>
      </c>
      <c r="F117" s="1883" t="str">
        <f>FHD_P_77</f>
        <v/>
      </c>
      <c r="G117" s="1879" t="s">
        <v>562</v>
      </c>
      <c r="H117" s="560"/>
      <c r="I117" s="560"/>
      <c r="J117" s="560"/>
      <c r="K117" s="560"/>
      <c r="L117" s="292" t="str">
        <f>FHD_NOTE_P_77</f>
        <v/>
      </c>
      <c r="M117" s="737"/>
      <c r="N117" s="738"/>
      <c r="O117" s="738"/>
      <c r="P117" s="913"/>
      <c r="Q117" s="913"/>
      <c r="R117" s="913"/>
      <c r="S117" s="913"/>
      <c r="T117" s="738"/>
      <c r="U117" s="913"/>
      <c r="V117" s="913"/>
      <c r="W117" s="739"/>
      <c r="X117" s="913"/>
      <c r="Y117" s="913"/>
      <c r="Z117" s="913"/>
      <c r="AA117" s="913"/>
      <c r="AB117" s="913"/>
      <c r="AC117" s="740"/>
      <c r="AD117" s="740"/>
      <c r="AE117" s="740"/>
      <c r="AF117" s="740"/>
      <c r="AG117" s="740"/>
      <c r="AH117" s="742">
        <v>0</v>
      </c>
    </row>
    <row s="1645" customFormat="1" customHeight="1" ht="0.75" hidden="1">
      <c r="A118" s="2376"/>
      <c r="D118" s="551"/>
      <c r="E118" s="1016" t="str">
        <f>E117&amp;".0"</f>
        <v>.0</v>
      </c>
      <c r="F118" s="1000"/>
      <c r="G118" s="1654"/>
      <c r="H118" s="995"/>
      <c r="I118" s="995"/>
      <c r="J118" s="995"/>
      <c r="K118" s="995"/>
      <c r="L118" s="999"/>
      <c r="AH118" s="1639">
        <v>0</v>
      </c>
    </row>
    <row s="1638" customFormat="1" customHeight="1" ht="15" hidden="1">
      <c r="A119" s="2376"/>
      <c r="B119" s="913"/>
      <c r="C119" s="738"/>
      <c r="D119" s="749"/>
      <c r="E119" s="976"/>
      <c r="F119" s="977" t="s">
        <v>599</v>
      </c>
      <c r="G119" s="750"/>
      <c r="H119" s="751"/>
      <c r="I119" s="751"/>
      <c r="J119" s="2639"/>
      <c r="K119" s="2639"/>
      <c r="L119" s="1006" t="s">
        <v>600</v>
      </c>
      <c r="M119" s="737"/>
      <c r="N119" s="738"/>
      <c r="O119" s="738"/>
      <c r="P119" s="913"/>
      <c r="Q119" s="913"/>
      <c r="R119" s="913"/>
      <c r="S119" s="913"/>
      <c r="T119" s="738"/>
      <c r="U119" s="913"/>
      <c r="V119" s="913"/>
      <c r="W119" s="739"/>
      <c r="X119" s="913"/>
      <c r="Y119" s="913"/>
      <c r="Z119" s="913"/>
      <c r="AA119" s="913"/>
      <c r="AB119" s="913"/>
      <c r="AC119" s="740"/>
      <c r="AD119" s="740"/>
      <c r="AE119" s="740"/>
      <c r="AF119" s="740"/>
      <c r="AG119" s="740"/>
      <c r="AH119" s="742">
        <v>0</v>
      </c>
    </row>
    <row customHeight="1" ht="22.5">
      <c r="A120" s="2374" t="s">
        <v>601</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564</v>
      </c>
      <c r="H120" s="580"/>
      <c r="I120" s="580"/>
      <c r="J120" s="580"/>
      <c r="K120" s="580"/>
      <c r="L120" s="292" t="str">
        <f>FHD_NOTE_P_78</f>
        <v/>
      </c>
      <c r="M120" s="546"/>
      <c r="AH120" s="1634">
        <v>0</v>
      </c>
    </row>
    <row s="1645" customFormat="1" customHeight="1" ht="0.75">
      <c r="A121" s="2374"/>
      <c r="D121" s="551"/>
      <c r="E121" s="1016" t="str">
        <f>E120&amp;".0"</f>
        <v>15.0</v>
      </c>
      <c r="F121" s="1000"/>
      <c r="G121" s="1654"/>
      <c r="H121" s="995"/>
      <c r="I121" s="995"/>
      <c r="J121" s="995"/>
      <c r="K121" s="995"/>
      <c r="L121" s="999"/>
      <c r="AH121" s="1639">
        <v>0</v>
      </c>
    </row>
    <row customHeight="1" ht="15">
      <c r="A122" s="2374"/>
      <c r="D122" s="1636"/>
      <c r="E122" s="573"/>
      <c r="F122" s="1171" t="s">
        <v>590</v>
      </c>
      <c r="G122" s="575"/>
      <c r="H122" s="576"/>
      <c r="I122" s="576"/>
      <c r="J122" s="2638"/>
      <c r="K122" s="2638"/>
      <c r="L122" s="1007" t="s">
        <v>602</v>
      </c>
      <c r="M122" s="546"/>
      <c r="AH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566</v>
      </c>
      <c r="H123" s="580"/>
      <c r="I123" s="580"/>
      <c r="J123" s="580"/>
      <c r="K123" s="580"/>
      <c r="L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M123" s="546"/>
      <c r="AH123" s="1634">
        <v>0</v>
      </c>
    </row>
    <row s="1645" customFormat="1" customHeight="1" ht="0.75">
      <c r="A124" s="2374"/>
      <c r="D124" s="551"/>
      <c r="E124" s="1016" t="str">
        <f>E123&amp;".0"</f>
        <v>16.0</v>
      </c>
      <c r="F124" s="1001"/>
      <c r="G124" s="1654"/>
      <c r="H124" s="995"/>
      <c r="I124" s="995"/>
      <c r="J124" s="995"/>
      <c r="K124" s="995"/>
      <c r="L124" s="999"/>
      <c r="AH124" s="1639">
        <v>0</v>
      </c>
    </row>
    <row customHeight="1" ht="15">
      <c r="A125" s="2374"/>
      <c r="D125" s="1636"/>
      <c r="E125" s="573"/>
      <c r="F125" s="1171" t="s">
        <v>590</v>
      </c>
      <c r="G125" s="575"/>
      <c r="H125" s="576"/>
      <c r="I125" s="576"/>
      <c r="J125" s="2638"/>
      <c r="K125" s="2638"/>
      <c r="L125" s="1007" t="s">
        <v>603</v>
      </c>
      <c r="M125" s="546"/>
      <c r="AH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604</v>
      </c>
      <c r="H126" s="560"/>
      <c r="I126" s="560"/>
      <c r="J126" s="560"/>
      <c r="K126" s="560"/>
      <c r="L126" s="292" t="str">
        <f>FHD_NOTE_P_80</f>
        <v>Регулируемыми организациями указывается информация с по договорам, заключенным в рамках осуществления регулируемой деятельности.</v>
      </c>
      <c r="M126" s="546"/>
      <c r="AH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605</v>
      </c>
      <c r="H127" s="560"/>
      <c r="I127" s="560"/>
      <c r="J127" s="560"/>
      <c r="K127" s="560"/>
      <c r="L127" s="292" t="str">
        <f>FHD_NOTE_P_81</f>
        <v>Регулируемыми организациями указывается информация с по договорам, заключенным в рамках осуществления регулируемой деятельности.</v>
      </c>
      <c r="M127" s="546"/>
      <c r="AH127" s="1634">
        <v>0</v>
      </c>
    </row>
    <row customHeight="1" ht="18.75">
      <c r="A128" s="2374"/>
      <c r="C128" s="1639" t="s">
        <v>592</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310</v>
      </c>
      <c r="H128" s="404"/>
      <c r="I128" s="404"/>
      <c r="J128" s="821"/>
      <c r="K128" s="821"/>
      <c r="L128" s="292" t="str">
        <f>FHD_NOTE_P_82</f>
        <v>Указывается ссылка на документ, предварительно загруженный в хранилище файлов ФГИС ЕИАС.</v>
      </c>
      <c r="M128" s="546"/>
      <c r="AH128" s="1634">
        <v>0</v>
      </c>
    </row>
    <row customHeight="1" ht="18.75">
      <c r="A129" s="2374"/>
      <c r="C129" s="1639" t="s">
        <v>592</v>
      </c>
      <c r="D129" s="1641"/>
      <c r="E129" s="549" t="str">
        <f>FHD_NUM_P_83</f>
        <v>19.1</v>
      </c>
      <c r="F129" s="1527" t="str">
        <f>FHD_P_83</f>
        <v>Информация о показателях физического износа объектов теплоснабжения</v>
      </c>
      <c r="G129" s="1881" t="s">
        <v>310</v>
      </c>
      <c r="H129" s="404"/>
      <c r="I129" s="404"/>
      <c r="J129" s="821"/>
      <c r="K129" s="821"/>
      <c r="L129" s="292" t="str">
        <f>FHD_NOTE_P_83</f>
        <v>Указывается ссылка на документ, предварительно загруженный в хранилище файлов ФГИС ЕИАС.</v>
      </c>
      <c r="M129" s="546"/>
      <c r="AH129" s="1634">
        <v>0</v>
      </c>
    </row>
    <row customHeight="1" ht="18.75">
      <c r="A130" s="2374"/>
      <c r="C130" s="1639" t="s">
        <v>592</v>
      </c>
      <c r="D130" s="1641"/>
      <c r="E130" s="549" t="str">
        <f>FHD_NUM_P_84</f>
        <v>19.2</v>
      </c>
      <c r="F130" s="1527" t="str">
        <f>FHD_P_84</f>
        <v>Информация о показателях энергетической эффективности объектов теплоснабжения</v>
      </c>
      <c r="G130" s="1881" t="s">
        <v>310</v>
      </c>
      <c r="H130" s="404"/>
      <c r="I130" s="404"/>
      <c r="J130" s="821"/>
      <c r="K130" s="821"/>
      <c r="L130" s="292" t="str">
        <f>FHD_NOTE_P_84</f>
        <v>Указывается ссылка на документ, предварительно загруженный в хранилище файлов ФГИС ЕИАС.</v>
      </c>
      <c r="M130" s="546"/>
      <c r="AH130" s="1634">
        <v>0</v>
      </c>
    </row>
    <row customHeight="1" ht="11.549999999999999">
      <c r="D131" s="1641"/>
      <c r="J131" s="1638"/>
      <c r="K131" s="1638"/>
      <c r="AH131" s="1634">
        <v>11</v>
      </c>
    </row>
    <row customHeight="1" ht="13.5">
      <c r="D132" s="1641"/>
      <c r="E132" s="339"/>
      <c r="F132" s="372"/>
      <c r="G132" s="372"/>
      <c r="H132" s="372"/>
      <c r="I132" s="1650"/>
      <c r="J132" s="1690"/>
      <c r="K132" s="1690"/>
      <c r="L132" s="584"/>
      <c r="AH132" s="1634">
        <v>13</v>
      </c>
    </row>
    <row s="1644" customFormat="1" customHeight="1" ht="11.549999999999999">
      <c r="A133" s="990"/>
      <c r="B133" s="1639"/>
      <c r="C133" s="1639"/>
      <c r="D133" s="354"/>
      <c r="F133" s="1643"/>
      <c r="G133" s="1634"/>
      <c r="H133" s="1634"/>
      <c r="I133" s="1634"/>
      <c r="J133" s="1638"/>
      <c r="K133" s="1638"/>
      <c r="M133" s="1163"/>
      <c r="N133" s="1639"/>
      <c r="O133" s="1639"/>
      <c r="P133" s="1163"/>
      <c r="Q133" s="1163"/>
      <c r="R133" s="1163"/>
      <c r="S133" s="1163"/>
      <c r="T133" s="1639"/>
      <c r="U133" s="1163"/>
      <c r="V133" s="1163"/>
      <c r="W133" s="547"/>
      <c r="X133" s="1163"/>
      <c r="Y133" s="1163"/>
      <c r="Z133" s="1163"/>
      <c r="AA133" s="1163"/>
      <c r="AB133" s="1163"/>
      <c r="AC133" s="1635"/>
      <c r="AD133" s="569"/>
      <c r="AE133" s="569"/>
      <c r="AF133" s="569"/>
      <c r="AG133" s="569"/>
      <c r="AH133" s="1644">
        <v>11</v>
      </c>
    </row>
    <row s="1644" customFormat="1" customHeight="1" ht="11.549999999999999">
      <c r="A134" s="990"/>
      <c r="B134" s="1639"/>
      <c r="C134" s="1639"/>
      <c r="D134" s="354"/>
      <c r="J134" s="1644"/>
      <c r="K134" s="1644"/>
      <c r="M134" s="1163"/>
      <c r="N134" s="1639"/>
      <c r="O134" s="1639"/>
      <c r="P134" s="1163"/>
      <c r="Q134" s="1163"/>
      <c r="R134" s="1163"/>
      <c r="S134" s="1163"/>
      <c r="T134" s="1639"/>
      <c r="U134" s="1163"/>
      <c r="V134" s="1163"/>
      <c r="W134" s="547"/>
      <c r="X134" s="1163"/>
      <c r="Y134" s="1163"/>
      <c r="Z134" s="1163"/>
      <c r="AA134" s="1163"/>
      <c r="AB134" s="1163"/>
      <c r="AC134" s="1635"/>
      <c r="AD134" s="569"/>
      <c r="AE134" s="569"/>
      <c r="AF134" s="569"/>
      <c r="AG134" s="569"/>
      <c r="AH134" s="1644">
        <v>11</v>
      </c>
    </row>
    <row s="1644" customFormat="1" customHeight="1" ht="11.549999999999999">
      <c r="A135" s="990"/>
      <c r="B135" s="1639"/>
      <c r="C135" s="1639"/>
      <c r="D135" s="354"/>
      <c r="J135" s="1644"/>
      <c r="K135" s="1644"/>
      <c r="M135" s="1163"/>
      <c r="N135" s="1639"/>
      <c r="O135" s="1639"/>
      <c r="P135" s="1163"/>
      <c r="Q135" s="1163"/>
      <c r="R135" s="1163"/>
      <c r="S135" s="1163"/>
      <c r="T135" s="1639"/>
      <c r="U135" s="1163"/>
      <c r="V135" s="1163"/>
      <c r="W135" s="547"/>
      <c r="X135" s="1163"/>
      <c r="Y135" s="1163"/>
      <c r="Z135" s="1163"/>
      <c r="AA135" s="1163"/>
      <c r="AB135" s="1163"/>
      <c r="AC135" s="1635"/>
      <c r="AD135" s="569"/>
      <c r="AE135" s="569"/>
      <c r="AF135" s="569"/>
      <c r="AG135" s="569"/>
      <c r="AH135" s="1644">
        <v>11</v>
      </c>
    </row>
    <row s="1644" customFormat="1" customHeight="1" ht="11.549999999999999">
      <c r="A136" s="990"/>
      <c r="B136" s="1639"/>
      <c r="C136" s="1639"/>
      <c r="D136" s="354"/>
      <c r="H136" s="569" t="str">
        <f>IF(H30-H31&lt;&gt;H72,"WARNING","")</f>
        <v/>
      </c>
      <c r="I136" s="569" t="str">
        <f>IF(I30-I31&lt;&gt;I72,"WARNING","")</f>
        <v/>
      </c>
      <c r="J136" s="625" t="str">
        <f>IF(J30-J31&lt;&gt;J72,"WARNING","")</f>
        <v/>
      </c>
      <c r="K136" s="625" t="str">
        <f>IF(K30-K31&lt;&gt;K72,"WARNING","")</f>
        <v/>
      </c>
      <c r="M136" s="1163"/>
      <c r="N136" s="1639"/>
      <c r="O136" s="1639"/>
      <c r="P136" s="1163"/>
      <c r="Q136" s="1163"/>
      <c r="R136" s="1163"/>
      <c r="S136" s="1163"/>
      <c r="T136" s="1639"/>
      <c r="U136" s="1163"/>
      <c r="V136" s="1163"/>
      <c r="W136" s="547"/>
      <c r="X136" s="1163"/>
      <c r="Y136" s="1163"/>
      <c r="Z136" s="1163"/>
      <c r="AA136" s="1163"/>
      <c r="AB136" s="1163"/>
      <c r="AC136" s="1635"/>
      <c r="AD136" s="569"/>
      <c r="AE136" s="569"/>
      <c r="AF136" s="569"/>
      <c r="AG136" s="569"/>
      <c r="AH136" s="1644">
        <v>11</v>
      </c>
    </row>
    <row s="1644" customFormat="1" customHeight="1" ht="11.549999999999999">
      <c r="A137" s="990"/>
      <c r="B137" s="1639"/>
      <c r="C137" s="1639"/>
      <c r="D137" s="354"/>
      <c r="J137" s="1644"/>
      <c r="K137" s="1644"/>
      <c r="M137" s="1163"/>
      <c r="N137" s="1639"/>
      <c r="O137" s="1639"/>
      <c r="P137" s="1163"/>
      <c r="Q137" s="1163"/>
      <c r="R137" s="1163"/>
      <c r="S137" s="1163"/>
      <c r="T137" s="1639"/>
      <c r="U137" s="1163"/>
      <c r="V137" s="1163"/>
      <c r="W137" s="547"/>
      <c r="X137" s="1163"/>
      <c r="Y137" s="1163"/>
      <c r="Z137" s="1163"/>
      <c r="AA137" s="1163"/>
      <c r="AB137" s="1163"/>
      <c r="AC137" s="1635"/>
      <c r="AD137" s="569"/>
      <c r="AE137" s="569"/>
      <c r="AF137" s="569"/>
      <c r="AG137" s="569"/>
      <c r="AH137" s="1644">
        <v>11</v>
      </c>
    </row>
    <row s="1644" customFormat="1" customHeight="1" ht="11.549999999999999">
      <c r="A138" s="990"/>
      <c r="B138" s="1639"/>
      <c r="C138" s="1639"/>
      <c r="D138" s="354"/>
      <c r="J138" s="1644"/>
      <c r="K138" s="1644"/>
      <c r="M138" s="1163"/>
      <c r="N138" s="1639"/>
      <c r="O138" s="1639"/>
      <c r="P138" s="1163"/>
      <c r="Q138" s="1163"/>
      <c r="R138" s="1163"/>
      <c r="S138" s="1163"/>
      <c r="T138" s="1639"/>
      <c r="U138" s="1163"/>
      <c r="V138" s="1163"/>
      <c r="W138" s="547"/>
      <c r="X138" s="1163"/>
      <c r="Y138" s="1163"/>
      <c r="Z138" s="1163"/>
      <c r="AA138" s="1163"/>
      <c r="AB138" s="1163"/>
      <c r="AC138" s="1635"/>
      <c r="AD138" s="569"/>
      <c r="AE138" s="569"/>
      <c r="AF138" s="569"/>
      <c r="AG138" s="569"/>
      <c r="AH138" s="1644">
        <v>11</v>
      </c>
    </row>
    <row s="1644" customFormat="1" customHeight="1" ht="11.549999999999999">
      <c r="A139" s="990"/>
      <c r="B139" s="1639"/>
      <c r="C139" s="1639"/>
      <c r="D139" s="354"/>
      <c r="J139" s="1644"/>
      <c r="K139" s="1644"/>
      <c r="M139" s="1163"/>
      <c r="N139" s="1639"/>
      <c r="O139" s="1639"/>
      <c r="P139" s="1163"/>
      <c r="Q139" s="1163"/>
      <c r="R139" s="1163"/>
      <c r="S139" s="1163"/>
      <c r="T139" s="1639"/>
      <c r="U139" s="1163"/>
      <c r="V139" s="1163"/>
      <c r="W139" s="547"/>
      <c r="X139" s="1163"/>
      <c r="Y139" s="1163"/>
      <c r="Z139" s="1163"/>
      <c r="AA139" s="1163"/>
      <c r="AB139" s="1163"/>
      <c r="AC139" s="1635"/>
      <c r="AD139" s="569"/>
      <c r="AE139" s="569"/>
      <c r="AF139" s="569"/>
      <c r="AG139" s="569"/>
      <c r="AH139" s="1644">
        <v>11</v>
      </c>
    </row>
    <row s="1644" customFormat="1" customHeight="1" ht="11.549999999999999">
      <c r="A140" s="990"/>
      <c r="B140" s="1639"/>
      <c r="C140" s="1639"/>
      <c r="D140" s="354"/>
      <c r="J140" s="1644"/>
      <c r="K140" s="1644"/>
      <c r="M140" s="1163"/>
      <c r="N140" s="1639"/>
      <c r="O140" s="1639"/>
      <c r="P140" s="1163"/>
      <c r="Q140" s="1163"/>
      <c r="R140" s="1163"/>
      <c r="S140" s="1163"/>
      <c r="T140" s="1639"/>
      <c r="U140" s="1163"/>
      <c r="V140" s="1163"/>
      <c r="W140" s="547"/>
      <c r="X140" s="1163"/>
      <c r="Y140" s="1163"/>
      <c r="Z140" s="1163"/>
      <c r="AA140" s="1163"/>
      <c r="AB140" s="1163"/>
      <c r="AC140" s="1635"/>
      <c r="AD140" s="569"/>
      <c r="AE140" s="569"/>
      <c r="AF140" s="569"/>
      <c r="AG140" s="569"/>
      <c r="AH140" s="1644">
        <v>11</v>
      </c>
    </row>
    <row s="1644" customFormat="1" customHeight="1" ht="11.549999999999999">
      <c r="A141" s="990"/>
      <c r="B141" s="1639"/>
      <c r="C141" s="1639"/>
      <c r="D141" s="354"/>
      <c r="J141" s="1644"/>
      <c r="K141" s="1644"/>
      <c r="M141" s="1163"/>
      <c r="N141" s="1639"/>
      <c r="O141" s="1639"/>
      <c r="P141" s="1163"/>
      <c r="Q141" s="1163"/>
      <c r="R141" s="1163"/>
      <c r="S141" s="1163"/>
      <c r="T141" s="1639"/>
      <c r="U141" s="1163"/>
      <c r="V141" s="1163"/>
      <c r="W141" s="547"/>
      <c r="X141" s="1163"/>
      <c r="Y141" s="1163"/>
      <c r="Z141" s="1163"/>
      <c r="AA141" s="1163"/>
      <c r="AB141" s="1163"/>
      <c r="AC141" s="1635"/>
      <c r="AD141" s="569"/>
      <c r="AE141" s="569"/>
      <c r="AF141" s="569"/>
      <c r="AG141" s="569"/>
      <c r="AH141" s="1644">
        <v>11</v>
      </c>
    </row>
    <row s="1644" customFormat="1" customHeight="1" ht="11.549999999999999">
      <c r="A142" s="990"/>
      <c r="B142" s="1639"/>
      <c r="C142" s="1639"/>
      <c r="D142" s="354"/>
      <c r="J142" s="1644"/>
      <c r="K142" s="1644"/>
      <c r="M142" s="1163"/>
      <c r="N142" s="1639"/>
      <c r="O142" s="1639"/>
      <c r="P142" s="1163"/>
      <c r="Q142" s="1163"/>
      <c r="R142" s="1163"/>
      <c r="S142" s="1163"/>
      <c r="T142" s="1639"/>
      <c r="U142" s="1163"/>
      <c r="V142" s="1163"/>
      <c r="W142" s="547"/>
      <c r="X142" s="1163"/>
      <c r="Y142" s="1163"/>
      <c r="Z142" s="1163"/>
      <c r="AA142" s="1163"/>
      <c r="AB142" s="1163"/>
      <c r="AC142" s="1635"/>
      <c r="AD142" s="569"/>
      <c r="AE142" s="569"/>
      <c r="AF142" s="569"/>
      <c r="AG142" s="569"/>
      <c r="AH142" s="1644">
        <v>11</v>
      </c>
    </row>
    <row s="1644" customFormat="1" customHeight="1" ht="11.549999999999999">
      <c r="A143" s="990"/>
      <c r="B143" s="1639"/>
      <c r="C143" s="1639"/>
      <c r="D143" s="354"/>
      <c r="J143" s="1644"/>
      <c r="K143" s="1644"/>
      <c r="M143" s="1163"/>
      <c r="N143" s="1639"/>
      <c r="O143" s="1639"/>
      <c r="P143" s="1163"/>
      <c r="Q143" s="1163"/>
      <c r="R143" s="1163"/>
      <c r="S143" s="1163"/>
      <c r="T143" s="1639"/>
      <c r="U143" s="1163"/>
      <c r="V143" s="1163"/>
      <c r="W143" s="547"/>
      <c r="X143" s="1163"/>
      <c r="Y143" s="1163"/>
      <c r="Z143" s="1163"/>
      <c r="AA143" s="1163"/>
      <c r="AB143" s="1163"/>
      <c r="AC143" s="1635"/>
      <c r="AD143" s="569"/>
      <c r="AE143" s="569"/>
      <c r="AF143" s="569"/>
      <c r="AG143" s="569"/>
      <c r="AH143" s="1644">
        <v>11</v>
      </c>
    </row>
    <row s="1644" customFormat="1" customHeight="1" ht="11.549999999999999">
      <c r="A144" s="990"/>
      <c r="B144" s="1639"/>
      <c r="C144" s="1639"/>
      <c r="D144" s="354"/>
      <c r="J144" s="1644"/>
      <c r="K144" s="1644"/>
      <c r="M144" s="1163"/>
      <c r="N144" s="1639"/>
      <c r="O144" s="1639"/>
      <c r="P144" s="1163"/>
      <c r="Q144" s="1163"/>
      <c r="R144" s="1163"/>
      <c r="S144" s="1163"/>
      <c r="T144" s="1639"/>
      <c r="U144" s="1163"/>
      <c r="V144" s="1163"/>
      <c r="W144" s="547"/>
      <c r="X144" s="1163"/>
      <c r="Y144" s="1163"/>
      <c r="Z144" s="1163"/>
      <c r="AA144" s="1163"/>
      <c r="AB144" s="1163"/>
      <c r="AC144" s="1635"/>
      <c r="AD144" s="569"/>
      <c r="AE144" s="569"/>
      <c r="AF144" s="569"/>
      <c r="AG144" s="569"/>
      <c r="AH144" s="1644">
        <v>11</v>
      </c>
    </row>
    <row s="1644" customFormat="1" customHeight="1" ht="11.549999999999999">
      <c r="A145" s="990"/>
      <c r="B145" s="1639"/>
      <c r="C145" s="1639"/>
      <c r="D145" s="354"/>
      <c r="J145" s="1644"/>
      <c r="K145" s="1644"/>
      <c r="M145" s="1163"/>
      <c r="N145" s="1639"/>
      <c r="O145" s="1639"/>
      <c r="P145" s="1163"/>
      <c r="Q145" s="1163"/>
      <c r="R145" s="1163"/>
      <c r="S145" s="1163"/>
      <c r="T145" s="1639"/>
      <c r="U145" s="1163"/>
      <c r="V145" s="1163"/>
      <c r="W145" s="547"/>
      <c r="X145" s="1163"/>
      <c r="Y145" s="1163"/>
      <c r="Z145" s="1163"/>
      <c r="AA145" s="1163"/>
      <c r="AB145" s="1163"/>
      <c r="AC145" s="1635"/>
      <c r="AD145" s="569"/>
      <c r="AE145" s="569"/>
      <c r="AF145" s="569"/>
      <c r="AG145" s="569"/>
      <c r="AH145" s="1644">
        <v>11</v>
      </c>
    </row>
    <row s="1644" customFormat="1" customHeight="1" ht="11.549999999999999">
      <c r="A146" s="990"/>
      <c r="B146" s="1639"/>
      <c r="C146" s="1639"/>
      <c r="D146" s="354"/>
      <c r="J146" s="1644"/>
      <c r="K146" s="1644"/>
      <c r="M146" s="1163"/>
      <c r="N146" s="1639"/>
      <c r="O146" s="1639"/>
      <c r="P146" s="1163"/>
      <c r="Q146" s="1163"/>
      <c r="R146" s="1163"/>
      <c r="S146" s="1163"/>
      <c r="T146" s="1639"/>
      <c r="U146" s="1163"/>
      <c r="V146" s="1163"/>
      <c r="W146" s="547"/>
      <c r="X146" s="1163"/>
      <c r="Y146" s="1163"/>
      <c r="Z146" s="1163"/>
      <c r="AA146" s="1163"/>
      <c r="AB146" s="1163"/>
      <c r="AC146" s="1635"/>
      <c r="AD146" s="569"/>
      <c r="AE146" s="569"/>
      <c r="AF146" s="569"/>
      <c r="AG146" s="569"/>
      <c r="AH146" s="1644">
        <v>11</v>
      </c>
    </row>
    <row s="1644" customFormat="1" customHeight="1" ht="11.549999999999999">
      <c r="A147" s="990"/>
      <c r="B147" s="1639"/>
      <c r="C147" s="1639"/>
      <c r="D147" s="354"/>
      <c r="J147" s="1644"/>
      <c r="K147" s="1644"/>
      <c r="M147" s="1163"/>
      <c r="N147" s="1639"/>
      <c r="O147" s="1639"/>
      <c r="P147" s="1163"/>
      <c r="Q147" s="1163"/>
      <c r="R147" s="1163"/>
      <c r="S147" s="1163"/>
      <c r="T147" s="1639"/>
      <c r="U147" s="1163"/>
      <c r="V147" s="1163"/>
      <c r="W147" s="547"/>
      <c r="X147" s="1163"/>
      <c r="Y147" s="1163"/>
      <c r="Z147" s="1163"/>
      <c r="AA147" s="1163"/>
      <c r="AB147" s="1163"/>
      <c r="AC147" s="1635"/>
      <c r="AD147" s="569"/>
      <c r="AE147" s="569"/>
      <c r="AF147" s="569"/>
      <c r="AG147" s="569"/>
      <c r="AH147" s="1644">
        <v>11</v>
      </c>
    </row>
    <row s="1644" customFormat="1" customHeight="1" ht="11.549999999999999">
      <c r="A148" s="990"/>
      <c r="B148" s="1639"/>
      <c r="C148" s="1639"/>
      <c r="D148" s="354"/>
      <c r="J148" s="1644"/>
      <c r="K148" s="1644"/>
      <c r="M148" s="1163"/>
      <c r="N148" s="1639"/>
      <c r="O148" s="1639"/>
      <c r="P148" s="1163"/>
      <c r="Q148" s="1163"/>
      <c r="R148" s="1163"/>
      <c r="S148" s="1163"/>
      <c r="T148" s="1639"/>
      <c r="U148" s="1163"/>
      <c r="V148" s="1163"/>
      <c r="W148" s="547"/>
      <c r="X148" s="1163"/>
      <c r="Y148" s="1163"/>
      <c r="Z148" s="1163"/>
      <c r="AA148" s="1163"/>
      <c r="AB148" s="1163"/>
      <c r="AC148" s="1635"/>
      <c r="AD148" s="569"/>
      <c r="AE148" s="569"/>
      <c r="AF148" s="569"/>
      <c r="AG148" s="569"/>
      <c r="AH148" s="1644">
        <v>11</v>
      </c>
    </row>
    <row s="1644" customFormat="1" customHeight="1" ht="11.549999999999999">
      <c r="A149" s="990"/>
      <c r="B149" s="1639"/>
      <c r="C149" s="1639"/>
      <c r="D149" s="354"/>
      <c r="J149" s="1644"/>
      <c r="K149" s="1644"/>
      <c r="M149" s="1163"/>
      <c r="N149" s="1639"/>
      <c r="O149" s="1639"/>
      <c r="P149" s="1163"/>
      <c r="Q149" s="1163"/>
      <c r="R149" s="1163"/>
      <c r="S149" s="1163"/>
      <c r="T149" s="1639"/>
      <c r="U149" s="1163"/>
      <c r="V149" s="1163"/>
      <c r="W149" s="547"/>
      <c r="X149" s="1163"/>
      <c r="Y149" s="1163"/>
      <c r="Z149" s="1163"/>
      <c r="AA149" s="1163"/>
      <c r="AB149" s="1163"/>
      <c r="AC149" s="1635"/>
      <c r="AD149" s="569"/>
      <c r="AE149" s="569"/>
      <c r="AF149" s="569"/>
      <c r="AG149" s="569"/>
      <c r="AH149" s="1644">
        <v>11</v>
      </c>
    </row>
    <row s="1644" customFormat="1" customHeight="1" ht="11.549999999999999">
      <c r="A150" s="990"/>
      <c r="B150" s="1639"/>
      <c r="C150" s="1639"/>
      <c r="D150" s="354"/>
      <c r="J150" s="1644"/>
      <c r="K150" s="1644"/>
      <c r="M150" s="1163"/>
      <c r="N150" s="1639"/>
      <c r="O150" s="1639"/>
      <c r="P150" s="1163"/>
      <c r="Q150" s="1163"/>
      <c r="R150" s="1163"/>
      <c r="S150" s="1163"/>
      <c r="T150" s="1639"/>
      <c r="U150" s="1163"/>
      <c r="V150" s="1163"/>
      <c r="W150" s="547"/>
      <c r="X150" s="1163"/>
      <c r="Y150" s="1163"/>
      <c r="Z150" s="1163"/>
      <c r="AA150" s="1163"/>
      <c r="AB150" s="1163"/>
      <c r="AC150" s="1635"/>
      <c r="AD150" s="569"/>
      <c r="AE150" s="569"/>
      <c r="AF150" s="569"/>
      <c r="AG150" s="569"/>
      <c r="AH150" s="1644">
        <v>11</v>
      </c>
    </row>
    <row s="1644" customFormat="1" customHeight="1" ht="11.549999999999999">
      <c r="A151" s="990"/>
      <c r="B151" s="1639"/>
      <c r="C151" s="1639"/>
      <c r="D151" s="354"/>
      <c r="J151" s="1644"/>
      <c r="K151" s="1644"/>
      <c r="M151" s="1163"/>
      <c r="N151" s="1639"/>
      <c r="O151" s="1639"/>
      <c r="P151" s="1163"/>
      <c r="Q151" s="1163"/>
      <c r="R151" s="1163"/>
      <c r="S151" s="1163"/>
      <c r="T151" s="1639"/>
      <c r="U151" s="1163"/>
      <c r="V151" s="1163"/>
      <c r="W151" s="547"/>
      <c r="X151" s="1163"/>
      <c r="Y151" s="1163"/>
      <c r="Z151" s="1163"/>
      <c r="AA151" s="1163"/>
      <c r="AB151" s="1163"/>
      <c r="AC151" s="1635"/>
      <c r="AD151" s="569"/>
      <c r="AE151" s="569"/>
      <c r="AF151" s="569"/>
      <c r="AG151" s="569"/>
      <c r="AH151" s="1644">
        <v>11</v>
      </c>
    </row>
    <row s="1644" customFormat="1" customHeight="1" ht="11.549999999999999">
      <c r="A152" s="990"/>
      <c r="B152" s="1639"/>
      <c r="C152" s="1639"/>
      <c r="D152" s="354"/>
      <c r="J152" s="1644"/>
      <c r="K152" s="1644"/>
      <c r="M152" s="1163"/>
      <c r="N152" s="1639"/>
      <c r="O152" s="1639"/>
      <c r="P152" s="1163"/>
      <c r="Q152" s="1163"/>
      <c r="R152" s="1163"/>
      <c r="S152" s="1163"/>
      <c r="T152" s="1639"/>
      <c r="U152" s="1163"/>
      <c r="V152" s="1163"/>
      <c r="W152" s="547"/>
      <c r="X152" s="1163"/>
      <c r="Y152" s="1163"/>
      <c r="Z152" s="1163"/>
      <c r="AA152" s="1163"/>
      <c r="AB152" s="1163"/>
      <c r="AC152" s="1635"/>
      <c r="AD152" s="569"/>
      <c r="AE152" s="569"/>
      <c r="AF152" s="569"/>
      <c r="AG152" s="569"/>
      <c r="AH152" s="1644">
        <v>11</v>
      </c>
    </row>
    <row s="1644" customFormat="1" customHeight="1" ht="11.549999999999999">
      <c r="A153" s="990"/>
      <c r="B153" s="1639"/>
      <c r="C153" s="1639"/>
      <c r="D153" s="354"/>
      <c r="J153" s="1644"/>
      <c r="K153" s="1644"/>
      <c r="M153" s="1163"/>
      <c r="N153" s="1639"/>
      <c r="O153" s="1639"/>
      <c r="P153" s="1163"/>
      <c r="Q153" s="1163"/>
      <c r="R153" s="1163"/>
      <c r="S153" s="1163"/>
      <c r="T153" s="1639"/>
      <c r="U153" s="1163"/>
      <c r="V153" s="1163"/>
      <c r="W153" s="547"/>
      <c r="X153" s="1163"/>
      <c r="Y153" s="1163"/>
      <c r="Z153" s="1163"/>
      <c r="AA153" s="1163"/>
      <c r="AB153" s="1163"/>
      <c r="AC153" s="1635"/>
      <c r="AD153" s="569"/>
      <c r="AE153" s="569"/>
      <c r="AF153" s="569"/>
      <c r="AG153" s="569"/>
      <c r="AH153" s="1644">
        <v>11</v>
      </c>
    </row>
    <row s="1644" customFormat="1" customHeight="1" ht="11.549999999999999">
      <c r="A154" s="990"/>
      <c r="B154" s="1639"/>
      <c r="C154" s="1639"/>
      <c r="D154" s="354"/>
      <c r="J154" s="1644"/>
      <c r="K154" s="1644"/>
      <c r="M154" s="1163"/>
      <c r="N154" s="1639"/>
      <c r="O154" s="1639"/>
      <c r="P154" s="1163"/>
      <c r="Q154" s="1163"/>
      <c r="R154" s="1163"/>
      <c r="S154" s="1163"/>
      <c r="T154" s="1639"/>
      <c r="U154" s="1163"/>
      <c r="V154" s="1163"/>
      <c r="W154" s="547"/>
      <c r="X154" s="1163"/>
      <c r="Y154" s="1163"/>
      <c r="Z154" s="1163"/>
      <c r="AA154" s="1163"/>
      <c r="AB154" s="1163"/>
      <c r="AC154" s="1635"/>
      <c r="AD154" s="569"/>
      <c r="AE154" s="569"/>
      <c r="AF154" s="569"/>
      <c r="AG154" s="569"/>
      <c r="AH154" s="1644">
        <v>11</v>
      </c>
    </row>
    <row s="1644" customFormat="1" customHeight="1" ht="11.549999999999999">
      <c r="A155" s="990"/>
      <c r="B155" s="1639"/>
      <c r="C155" s="1639"/>
      <c r="D155" s="354"/>
      <c r="J155" s="1644"/>
      <c r="K155" s="1644"/>
      <c r="M155" s="1163"/>
      <c r="N155" s="1639"/>
      <c r="O155" s="1639"/>
      <c r="P155" s="1163"/>
      <c r="Q155" s="1163"/>
      <c r="R155" s="1163"/>
      <c r="S155" s="1163"/>
      <c r="T155" s="1639"/>
      <c r="U155" s="1163"/>
      <c r="V155" s="1163"/>
      <c r="W155" s="547"/>
      <c r="X155" s="1163"/>
      <c r="Y155" s="1163"/>
      <c r="Z155" s="1163"/>
      <c r="AA155" s="1163"/>
      <c r="AB155" s="1163"/>
      <c r="AC155" s="1635"/>
      <c r="AD155" s="569"/>
      <c r="AE155" s="569"/>
      <c r="AF155" s="569"/>
      <c r="AG155" s="569"/>
      <c r="AH155" s="1644">
        <v>11</v>
      </c>
    </row>
    <row s="1644" customFormat="1" customHeight="1" ht="11.549999999999999">
      <c r="A156" s="990"/>
      <c r="B156" s="1639"/>
      <c r="C156" s="1639"/>
      <c r="D156" s="354"/>
      <c r="J156" s="1644"/>
      <c r="K156" s="1644"/>
      <c r="M156" s="1163"/>
      <c r="N156" s="1639"/>
      <c r="O156" s="1639"/>
      <c r="P156" s="1163"/>
      <c r="Q156" s="1163"/>
      <c r="R156" s="1163"/>
      <c r="S156" s="1163"/>
      <c r="T156" s="1639"/>
      <c r="U156" s="1163"/>
      <c r="V156" s="1163"/>
      <c r="W156" s="547"/>
      <c r="X156" s="1163"/>
      <c r="Y156" s="1163"/>
      <c r="Z156" s="1163"/>
      <c r="AA156" s="1163"/>
      <c r="AB156" s="1163"/>
      <c r="AC156" s="1635"/>
      <c r="AD156" s="569"/>
      <c r="AE156" s="569"/>
      <c r="AF156" s="569"/>
      <c r="AG156" s="569"/>
      <c r="AH156" s="1644">
        <v>11</v>
      </c>
    </row>
    <row s="1644" customFormat="1" customHeight="1" ht="11.549999999999999">
      <c r="A157" s="990"/>
      <c r="B157" s="1639"/>
      <c r="C157" s="1639"/>
      <c r="D157" s="354"/>
      <c r="J157" s="1644"/>
      <c r="K157" s="1644"/>
      <c r="M157" s="1163"/>
      <c r="N157" s="1639"/>
      <c r="O157" s="1639"/>
      <c r="P157" s="1163"/>
      <c r="Q157" s="1163"/>
      <c r="R157" s="1163"/>
      <c r="S157" s="1163"/>
      <c r="T157" s="1639"/>
      <c r="U157" s="1163"/>
      <c r="V157" s="1163"/>
      <c r="W157" s="547"/>
      <c r="X157" s="1163"/>
      <c r="Y157" s="1163"/>
      <c r="Z157" s="1163"/>
      <c r="AA157" s="1163"/>
      <c r="AB157" s="1163"/>
      <c r="AC157" s="1635"/>
      <c r="AD157" s="569"/>
      <c r="AE157" s="569"/>
      <c r="AF157" s="569"/>
      <c r="AG157" s="569"/>
      <c r="AH157" s="1644">
        <v>11</v>
      </c>
    </row>
    <row s="1644" customFormat="1" customHeight="1" ht="11.549999999999999">
      <c r="A158" s="990"/>
      <c r="B158" s="1639"/>
      <c r="C158" s="1639"/>
      <c r="D158" s="354"/>
      <c r="J158" s="1644"/>
      <c r="K158" s="1644"/>
      <c r="M158" s="1163"/>
      <c r="N158" s="1639"/>
      <c r="O158" s="1639"/>
      <c r="P158" s="1163"/>
      <c r="Q158" s="1163"/>
      <c r="R158" s="1163"/>
      <c r="S158" s="1163"/>
      <c r="T158" s="1639"/>
      <c r="U158" s="1163"/>
      <c r="V158" s="1163"/>
      <c r="W158" s="547"/>
      <c r="X158" s="1163"/>
      <c r="Y158" s="1163"/>
      <c r="Z158" s="1163"/>
      <c r="AA158" s="1163"/>
      <c r="AB158" s="1163"/>
      <c r="AC158" s="1635"/>
      <c r="AD158" s="569"/>
      <c r="AE158" s="569"/>
      <c r="AF158" s="569"/>
      <c r="AG158" s="569"/>
      <c r="AH158" s="1644">
        <v>11</v>
      </c>
    </row>
    <row s="1644" customFormat="1" customHeight="1" ht="11.549999999999999">
      <c r="A159" s="990"/>
      <c r="B159" s="1639"/>
      <c r="C159" s="1639"/>
      <c r="D159" s="354"/>
      <c r="J159" s="1644"/>
      <c r="K159" s="1644"/>
      <c r="M159" s="1163"/>
      <c r="N159" s="1639"/>
      <c r="O159" s="1639"/>
      <c r="P159" s="1163"/>
      <c r="Q159" s="1163"/>
      <c r="R159" s="1163"/>
      <c r="S159" s="1163"/>
      <c r="T159" s="1639"/>
      <c r="U159" s="1163"/>
      <c r="V159" s="1163"/>
      <c r="W159" s="547"/>
      <c r="X159" s="1163"/>
      <c r="Y159" s="1163"/>
      <c r="Z159" s="1163"/>
      <c r="AA159" s="1163"/>
      <c r="AB159" s="1163"/>
      <c r="AC159" s="1635"/>
      <c r="AD159" s="569"/>
      <c r="AE159" s="569"/>
      <c r="AF159" s="569"/>
      <c r="AG159" s="569"/>
      <c r="AH159" s="1644">
        <v>11</v>
      </c>
    </row>
    <row s="1644" customFormat="1" customHeight="1" ht="11.549999999999999">
      <c r="A160" s="990"/>
      <c r="B160" s="1639"/>
      <c r="C160" s="1639"/>
      <c r="D160" s="354"/>
      <c r="J160" s="1644"/>
      <c r="K160" s="1644"/>
      <c r="M160" s="1163"/>
      <c r="N160" s="1639"/>
      <c r="O160" s="1639"/>
      <c r="P160" s="1163"/>
      <c r="Q160" s="1163"/>
      <c r="R160" s="1163"/>
      <c r="S160" s="1163"/>
      <c r="T160" s="1639"/>
      <c r="U160" s="1163"/>
      <c r="V160" s="1163"/>
      <c r="W160" s="547"/>
      <c r="X160" s="1163"/>
      <c r="Y160" s="1163"/>
      <c r="Z160" s="1163"/>
      <c r="AA160" s="1163"/>
      <c r="AB160" s="1163"/>
      <c r="AC160" s="1635"/>
      <c r="AD160" s="569"/>
      <c r="AE160" s="569"/>
      <c r="AF160" s="569"/>
      <c r="AG160" s="569"/>
      <c r="AH160" s="1644">
        <v>11</v>
      </c>
    </row>
    <row s="1644" customFormat="1" customHeight="1" ht="11.549999999999999">
      <c r="A161" s="990"/>
      <c r="B161" s="1639"/>
      <c r="C161" s="1639"/>
      <c r="D161" s="354"/>
      <c r="J161" s="1644"/>
      <c r="K161" s="1644"/>
      <c r="M161" s="1163"/>
      <c r="N161" s="1639"/>
      <c r="O161" s="1639"/>
      <c r="P161" s="1163"/>
      <c r="Q161" s="1163"/>
      <c r="R161" s="1163"/>
      <c r="S161" s="1163"/>
      <c r="T161" s="1639"/>
      <c r="U161" s="1163"/>
      <c r="V161" s="1163"/>
      <c r="W161" s="547"/>
      <c r="X161" s="1163"/>
      <c r="Y161" s="1163"/>
      <c r="Z161" s="1163"/>
      <c r="AA161" s="1163"/>
      <c r="AB161" s="1163"/>
      <c r="AC161" s="1635"/>
      <c r="AD161" s="569"/>
      <c r="AE161" s="569"/>
      <c r="AF161" s="569"/>
      <c r="AG161" s="569"/>
      <c r="AH161" s="1644">
        <v>11</v>
      </c>
    </row>
    <row s="1644" customFormat="1" customHeight="1" ht="11.549999999999999">
      <c r="A162" s="990"/>
      <c r="B162" s="1639"/>
      <c r="C162" s="1639"/>
      <c r="D162" s="354"/>
      <c r="J162" s="1644"/>
      <c r="K162" s="1644"/>
      <c r="M162" s="1163"/>
      <c r="N162" s="1639"/>
      <c r="O162" s="1639"/>
      <c r="P162" s="1163"/>
      <c r="Q162" s="1163"/>
      <c r="R162" s="1163"/>
      <c r="S162" s="1163"/>
      <c r="T162" s="1639"/>
      <c r="U162" s="1163"/>
      <c r="V162" s="1163"/>
      <c r="W162" s="547"/>
      <c r="X162" s="1163"/>
      <c r="Y162" s="1163"/>
      <c r="Z162" s="1163"/>
      <c r="AA162" s="1163"/>
      <c r="AB162" s="1163"/>
      <c r="AC162" s="1635"/>
      <c r="AD162" s="569"/>
      <c r="AE162" s="569"/>
      <c r="AF162" s="569"/>
      <c r="AG162" s="569"/>
      <c r="AH162" s="1644">
        <v>11</v>
      </c>
    </row>
    <row s="1644" customFormat="1" customHeight="1" ht="11.549999999999999">
      <c r="A163" s="990"/>
      <c r="B163" s="1639"/>
      <c r="C163" s="1639"/>
      <c r="D163" s="354"/>
      <c r="J163" s="1644"/>
      <c r="K163" s="1644"/>
      <c r="M163" s="1163"/>
      <c r="N163" s="1639"/>
      <c r="O163" s="1639"/>
      <c r="P163" s="1163"/>
      <c r="Q163" s="1163"/>
      <c r="R163" s="1163"/>
      <c r="S163" s="1163"/>
      <c r="T163" s="1639"/>
      <c r="U163" s="1163"/>
      <c r="V163" s="1163"/>
      <c r="W163" s="547"/>
      <c r="X163" s="1163"/>
      <c r="Y163" s="1163"/>
      <c r="Z163" s="1163"/>
      <c r="AA163" s="1163"/>
      <c r="AB163" s="1163"/>
      <c r="AC163" s="1635"/>
      <c r="AD163" s="569"/>
      <c r="AE163" s="569"/>
      <c r="AF163" s="569"/>
      <c r="AG163" s="569"/>
      <c r="AH163" s="1644">
        <v>11</v>
      </c>
    </row>
    <row s="1644" customFormat="1" customHeight="1" ht="11.549999999999999">
      <c r="A164" s="990"/>
      <c r="B164" s="1639"/>
      <c r="C164" s="1639"/>
      <c r="D164" s="354"/>
      <c r="J164" s="1644"/>
      <c r="K164" s="1644"/>
      <c r="M164" s="1163"/>
      <c r="N164" s="1639"/>
      <c r="O164" s="1639"/>
      <c r="P164" s="1163"/>
      <c r="Q164" s="1163"/>
      <c r="R164" s="1163"/>
      <c r="S164" s="1163"/>
      <c r="T164" s="1639"/>
      <c r="U164" s="1163"/>
      <c r="V164" s="1163"/>
      <c r="W164" s="547"/>
      <c r="X164" s="1163"/>
      <c r="Y164" s="1163"/>
      <c r="Z164" s="1163"/>
      <c r="AA164" s="1163"/>
      <c r="AB164" s="1163"/>
      <c r="AC164" s="1635"/>
      <c r="AD164" s="569"/>
      <c r="AE164" s="569"/>
      <c r="AF164" s="569"/>
      <c r="AG164" s="569"/>
      <c r="AH164" s="1644">
        <v>11</v>
      </c>
    </row>
    <row s="1644" customFormat="1" customHeight="1" ht="11.549999999999999">
      <c r="A165" s="990"/>
      <c r="B165" s="1639"/>
      <c r="C165" s="1639"/>
      <c r="D165" s="354"/>
      <c r="J165" s="1644"/>
      <c r="K165" s="1644"/>
      <c r="M165" s="1163"/>
      <c r="N165" s="1639"/>
      <c r="O165" s="1639"/>
      <c r="P165" s="1163"/>
      <c r="Q165" s="1163"/>
      <c r="R165" s="1163"/>
      <c r="S165" s="1163"/>
      <c r="T165" s="1639"/>
      <c r="U165" s="1163"/>
      <c r="V165" s="1163"/>
      <c r="W165" s="547"/>
      <c r="X165" s="1163"/>
      <c r="Y165" s="1163"/>
      <c r="Z165" s="1163"/>
      <c r="AA165" s="1163"/>
      <c r="AB165" s="1163"/>
      <c r="AC165" s="1635"/>
      <c r="AD165" s="569"/>
      <c r="AE165" s="569"/>
      <c r="AF165" s="569"/>
      <c r="AG165" s="569"/>
      <c r="AH165" s="1644">
        <v>11</v>
      </c>
    </row>
    <row s="1644" customFormat="1" customHeight="1" ht="11.549999999999999">
      <c r="A166" s="990"/>
      <c r="B166" s="1639"/>
      <c r="C166" s="1639"/>
      <c r="D166" s="354"/>
      <c r="J166" s="1644"/>
      <c r="K166" s="1644"/>
      <c r="M166" s="1163"/>
      <c r="N166" s="1639"/>
      <c r="O166" s="1639"/>
      <c r="P166" s="1163"/>
      <c r="Q166" s="1163"/>
      <c r="R166" s="1163"/>
      <c r="S166" s="1163"/>
      <c r="T166" s="1639"/>
      <c r="U166" s="1163"/>
      <c r="V166" s="1163"/>
      <c r="W166" s="547"/>
      <c r="X166" s="1163"/>
      <c r="Y166" s="1163"/>
      <c r="Z166" s="1163"/>
      <c r="AA166" s="1163"/>
      <c r="AB166" s="1163"/>
      <c r="AC166" s="1635"/>
      <c r="AD166" s="569"/>
      <c r="AE166" s="569"/>
      <c r="AF166" s="569"/>
      <c r="AG166" s="569"/>
      <c r="AH166" s="1644">
        <v>11</v>
      </c>
    </row>
    <row s="1644" customFormat="1" customHeight="1" ht="11.549999999999999">
      <c r="A167" s="990"/>
      <c r="B167" s="1639"/>
      <c r="C167" s="1639"/>
      <c r="D167" s="354"/>
      <c r="J167" s="1644"/>
      <c r="K167" s="1644"/>
      <c r="M167" s="1163"/>
      <c r="N167" s="1639"/>
      <c r="O167" s="1639"/>
      <c r="P167" s="1163"/>
      <c r="Q167" s="1163"/>
      <c r="R167" s="1163"/>
      <c r="S167" s="1163"/>
      <c r="T167" s="1639"/>
      <c r="U167" s="1163"/>
      <c r="V167" s="1163"/>
      <c r="W167" s="547"/>
      <c r="X167" s="1163"/>
      <c r="Y167" s="1163"/>
      <c r="Z167" s="1163"/>
      <c r="AA167" s="1163"/>
      <c r="AB167" s="1163"/>
      <c r="AC167" s="1635"/>
      <c r="AD167" s="569"/>
      <c r="AE167" s="569"/>
      <c r="AF167" s="569"/>
      <c r="AG167" s="569"/>
      <c r="AH167" s="1644">
        <v>11</v>
      </c>
    </row>
    <row s="1644" customFormat="1" customHeight="1" ht="11.549999999999999">
      <c r="A168" s="990"/>
      <c r="B168" s="1639"/>
      <c r="C168" s="1639"/>
      <c r="D168" s="354"/>
      <c r="J168" s="1644"/>
      <c r="K168" s="1644"/>
      <c r="M168" s="1163"/>
      <c r="N168" s="1639"/>
      <c r="O168" s="1639"/>
      <c r="P168" s="1163"/>
      <c r="Q168" s="1163"/>
      <c r="R168" s="1163"/>
      <c r="S168" s="1163"/>
      <c r="T168" s="1639"/>
      <c r="U168" s="1163"/>
      <c r="V168" s="1163"/>
      <c r="W168" s="547"/>
      <c r="X168" s="1163"/>
      <c r="Y168" s="1163"/>
      <c r="Z168" s="1163"/>
      <c r="AA168" s="1163"/>
      <c r="AB168" s="1163"/>
      <c r="AC168" s="1635"/>
      <c r="AD168" s="569"/>
      <c r="AE168" s="569"/>
      <c r="AF168" s="569"/>
      <c r="AG168" s="569"/>
      <c r="AH168" s="1644">
        <v>11</v>
      </c>
    </row>
    <row s="1644" customFormat="1" customHeight="1" ht="11.549999999999999">
      <c r="A169" s="990"/>
      <c r="B169" s="1639"/>
      <c r="C169" s="1639"/>
      <c r="D169" s="354"/>
      <c r="J169" s="1644"/>
      <c r="K169" s="1644"/>
      <c r="M169" s="1163"/>
      <c r="N169" s="1639"/>
      <c r="O169" s="1639"/>
      <c r="P169" s="1163"/>
      <c r="Q169" s="1163"/>
      <c r="R169" s="1163"/>
      <c r="S169" s="1163"/>
      <c r="T169" s="1639"/>
      <c r="U169" s="1163"/>
      <c r="V169" s="1163"/>
      <c r="W169" s="547"/>
      <c r="X169" s="1163"/>
      <c r="Y169" s="1163"/>
      <c r="Z169" s="1163"/>
      <c r="AA169" s="1163"/>
      <c r="AB169" s="1163"/>
      <c r="AC169" s="1635"/>
      <c r="AD169" s="569"/>
      <c r="AE169" s="569"/>
      <c r="AF169" s="569"/>
      <c r="AG169" s="569"/>
      <c r="AH169" s="1644">
        <v>11</v>
      </c>
    </row>
    <row s="1644" customFormat="1" customHeight="1" ht="11.549999999999999">
      <c r="A170" s="990"/>
      <c r="B170" s="1639"/>
      <c r="C170" s="1639"/>
      <c r="D170" s="354"/>
      <c r="J170" s="1644"/>
      <c r="K170" s="1644"/>
      <c r="M170" s="1163"/>
      <c r="N170" s="1639"/>
      <c r="O170" s="1639"/>
      <c r="P170" s="1163"/>
      <c r="Q170" s="1163"/>
      <c r="R170" s="1163"/>
      <c r="S170" s="1163"/>
      <c r="T170" s="1639"/>
      <c r="U170" s="1163"/>
      <c r="V170" s="1163"/>
      <c r="W170" s="547"/>
      <c r="X170" s="1163"/>
      <c r="Y170" s="1163"/>
      <c r="Z170" s="1163"/>
      <c r="AA170" s="1163"/>
      <c r="AB170" s="1163"/>
      <c r="AC170" s="1635"/>
      <c r="AD170" s="569"/>
      <c r="AE170" s="569"/>
      <c r="AF170" s="569"/>
      <c r="AG170" s="569"/>
      <c r="AH170" s="1644">
        <v>11</v>
      </c>
    </row>
    <row s="1644" customFormat="1" customHeight="1" ht="11.549999999999999">
      <c r="A171" s="990"/>
      <c r="B171" s="1639"/>
      <c r="C171" s="1639"/>
      <c r="D171" s="354"/>
      <c r="J171" s="1644"/>
      <c r="K171" s="1644"/>
      <c r="M171" s="1163"/>
      <c r="N171" s="1639"/>
      <c r="O171" s="1639"/>
      <c r="P171" s="1163"/>
      <c r="Q171" s="1163"/>
      <c r="R171" s="1163"/>
      <c r="S171" s="1163"/>
      <c r="T171" s="1639"/>
      <c r="U171" s="1163"/>
      <c r="V171" s="1163"/>
      <c r="W171" s="547"/>
      <c r="X171" s="1163"/>
      <c r="Y171" s="1163"/>
      <c r="Z171" s="1163"/>
      <c r="AA171" s="1163"/>
      <c r="AB171" s="1163"/>
      <c r="AC171" s="1635"/>
      <c r="AD171" s="569"/>
      <c r="AE171" s="569"/>
      <c r="AF171" s="569"/>
      <c r="AG171" s="569"/>
      <c r="AH171" s="1644">
        <v>11</v>
      </c>
    </row>
    <row s="1644" customFormat="1" customHeight="1" ht="11.549999999999999">
      <c r="A172" s="990"/>
      <c r="B172" s="1639"/>
      <c r="C172" s="1639"/>
      <c r="D172" s="354"/>
      <c r="J172" s="1644"/>
      <c r="K172" s="1644"/>
      <c r="M172" s="1163"/>
      <c r="N172" s="1639"/>
      <c r="O172" s="1639"/>
      <c r="P172" s="1163"/>
      <c r="Q172" s="1163"/>
      <c r="R172" s="1163"/>
      <c r="S172" s="1163"/>
      <c r="T172" s="1639"/>
      <c r="U172" s="1163"/>
      <c r="V172" s="1163"/>
      <c r="W172" s="547"/>
      <c r="X172" s="1163"/>
      <c r="Y172" s="1163"/>
      <c r="Z172" s="1163"/>
      <c r="AA172" s="1163"/>
      <c r="AB172" s="1163"/>
      <c r="AC172" s="1635"/>
      <c r="AD172" s="569"/>
      <c r="AE172" s="569"/>
      <c r="AF172" s="569"/>
      <c r="AG172" s="569"/>
      <c r="AH172" s="1644">
        <v>11</v>
      </c>
    </row>
    <row s="1644" customFormat="1" customHeight="1" ht="11.549999999999999">
      <c r="A173" s="990"/>
      <c r="B173" s="1639"/>
      <c r="C173" s="1639"/>
      <c r="D173" s="354"/>
      <c r="J173" s="1644"/>
      <c r="K173" s="1644"/>
      <c r="M173" s="1163"/>
      <c r="N173" s="1639"/>
      <c r="O173" s="1639"/>
      <c r="P173" s="1163"/>
      <c r="Q173" s="1163"/>
      <c r="R173" s="1163"/>
      <c r="S173" s="1163"/>
      <c r="T173" s="1639"/>
      <c r="U173" s="1163"/>
      <c r="V173" s="1163"/>
      <c r="W173" s="547"/>
      <c r="X173" s="1163"/>
      <c r="Y173" s="1163"/>
      <c r="Z173" s="1163"/>
      <c r="AA173" s="1163"/>
      <c r="AB173" s="1163"/>
      <c r="AC173" s="1635"/>
      <c r="AD173" s="569"/>
      <c r="AE173" s="569"/>
      <c r="AF173" s="569"/>
      <c r="AG173" s="569"/>
      <c r="AH173" s="1644">
        <v>11</v>
      </c>
    </row>
    <row s="1644" customFormat="1" customHeight="1" ht="11.549999999999999">
      <c r="A174" s="990"/>
      <c r="B174" s="1639"/>
      <c r="C174" s="1639"/>
      <c r="D174" s="354"/>
      <c r="J174" s="1644"/>
      <c r="K174" s="1644"/>
      <c r="M174" s="1163"/>
      <c r="N174" s="1639"/>
      <c r="O174" s="1639"/>
      <c r="P174" s="1163"/>
      <c r="Q174" s="1163"/>
      <c r="R174" s="1163"/>
      <c r="S174" s="1163"/>
      <c r="T174" s="1639"/>
      <c r="U174" s="1163"/>
      <c r="V174" s="1163"/>
      <c r="W174" s="547"/>
      <c r="X174" s="1163"/>
      <c r="Y174" s="1163"/>
      <c r="Z174" s="1163"/>
      <c r="AA174" s="1163"/>
      <c r="AB174" s="1163"/>
      <c r="AC174" s="1635"/>
      <c r="AD174" s="569"/>
      <c r="AE174" s="569"/>
      <c r="AF174" s="569"/>
      <c r="AG174" s="569"/>
      <c r="AH174" s="1644">
        <v>11</v>
      </c>
    </row>
    <row s="1644" customFormat="1" customHeight="1" ht="11.549999999999999">
      <c r="A175" s="990"/>
      <c r="B175" s="1639"/>
      <c r="C175" s="1639"/>
      <c r="D175" s="354"/>
      <c r="J175" s="1644"/>
      <c r="K175" s="1644"/>
      <c r="M175" s="1163"/>
      <c r="N175" s="1639"/>
      <c r="O175" s="1639"/>
      <c r="P175" s="1163"/>
      <c r="Q175" s="1163"/>
      <c r="R175" s="1163"/>
      <c r="S175" s="1163"/>
      <c r="T175" s="1639"/>
      <c r="U175" s="1163"/>
      <c r="V175" s="1163"/>
      <c r="W175" s="547"/>
      <c r="X175" s="1163"/>
      <c r="Y175" s="1163"/>
      <c r="Z175" s="1163"/>
      <c r="AA175" s="1163"/>
      <c r="AB175" s="1163"/>
      <c r="AC175" s="1635"/>
      <c r="AD175" s="569"/>
      <c r="AE175" s="569"/>
      <c r="AF175" s="569"/>
      <c r="AG175" s="569"/>
      <c r="AH175" s="1644">
        <v>11</v>
      </c>
    </row>
    <row s="1644" customFormat="1" customHeight="1" ht="11.549999999999999">
      <c r="A176" s="990"/>
      <c r="B176" s="1639"/>
      <c r="C176" s="1639"/>
      <c r="D176" s="354"/>
      <c r="J176" s="1644"/>
      <c r="K176" s="1644"/>
      <c r="M176" s="1163"/>
      <c r="N176" s="1639"/>
      <c r="O176" s="1639"/>
      <c r="P176" s="1163"/>
      <c r="Q176" s="1163"/>
      <c r="R176" s="1163"/>
      <c r="S176" s="1163"/>
      <c r="T176" s="1639"/>
      <c r="U176" s="1163"/>
      <c r="V176" s="1163"/>
      <c r="W176" s="547"/>
      <c r="X176" s="1163"/>
      <c r="Y176" s="1163"/>
      <c r="Z176" s="1163"/>
      <c r="AA176" s="1163"/>
      <c r="AB176" s="1163"/>
      <c r="AC176" s="1635"/>
      <c r="AD176" s="569"/>
      <c r="AE176" s="569"/>
      <c r="AF176" s="569"/>
      <c r="AG176" s="569"/>
      <c r="AH176" s="1644">
        <v>11</v>
      </c>
    </row>
    <row s="1644" customFormat="1" customHeight="1" ht="11.549999999999999">
      <c r="A177" s="990"/>
      <c r="B177" s="1639"/>
      <c r="C177" s="1639"/>
      <c r="D177" s="354"/>
      <c r="J177" s="1644"/>
      <c r="K177" s="1644"/>
      <c r="M177" s="1163"/>
      <c r="N177" s="1639"/>
      <c r="O177" s="1639"/>
      <c r="P177" s="1163"/>
      <c r="Q177" s="1163"/>
      <c r="R177" s="1163"/>
      <c r="S177" s="1163"/>
      <c r="T177" s="1639"/>
      <c r="U177" s="1163"/>
      <c r="V177" s="1163"/>
      <c r="W177" s="547"/>
      <c r="X177" s="1163"/>
      <c r="Y177" s="1163"/>
      <c r="Z177" s="1163"/>
      <c r="AA177" s="1163"/>
      <c r="AB177" s="1163"/>
      <c r="AC177" s="1635"/>
      <c r="AD177" s="569"/>
      <c r="AE177" s="569"/>
      <c r="AF177" s="569"/>
      <c r="AG177" s="569"/>
      <c r="AH177" s="1644">
        <v>11</v>
      </c>
    </row>
    <row s="1644" customFormat="1" customHeight="1" ht="11.549999999999999">
      <c r="A178" s="990"/>
      <c r="B178" s="1639"/>
      <c r="C178" s="1639"/>
      <c r="D178" s="354"/>
      <c r="J178" s="1644"/>
      <c r="K178" s="1644"/>
      <c r="M178" s="1163"/>
      <c r="N178" s="1639"/>
      <c r="O178" s="1639"/>
      <c r="P178" s="1163"/>
      <c r="Q178" s="1163"/>
      <c r="R178" s="1163"/>
      <c r="S178" s="1163"/>
      <c r="T178" s="1639"/>
      <c r="U178" s="1163"/>
      <c r="V178" s="1163"/>
      <c r="W178" s="547"/>
      <c r="X178" s="1163"/>
      <c r="Y178" s="1163"/>
      <c r="Z178" s="1163"/>
      <c r="AA178" s="1163"/>
      <c r="AB178" s="1163"/>
      <c r="AC178" s="1635"/>
      <c r="AD178" s="569"/>
      <c r="AE178" s="569"/>
      <c r="AF178" s="569"/>
      <c r="AG178" s="569"/>
      <c r="AH178" s="1644">
        <v>11</v>
      </c>
    </row>
    <row s="1644" customFormat="1" customHeight="1" ht="11.549999999999999">
      <c r="A179" s="990"/>
      <c r="B179" s="1639"/>
      <c r="C179" s="1639"/>
      <c r="D179" s="354"/>
      <c r="J179" s="1644"/>
      <c r="K179" s="1644"/>
      <c r="M179" s="1163"/>
      <c r="N179" s="1639"/>
      <c r="O179" s="1639"/>
      <c r="P179" s="1163"/>
      <c r="Q179" s="1163"/>
      <c r="R179" s="1163"/>
      <c r="S179" s="1163"/>
      <c r="T179" s="1639"/>
      <c r="U179" s="1163"/>
      <c r="V179" s="1163"/>
      <c r="W179" s="547"/>
      <c r="X179" s="1163"/>
      <c r="Y179" s="1163"/>
      <c r="Z179" s="1163"/>
      <c r="AA179" s="1163"/>
      <c r="AB179" s="1163"/>
      <c r="AC179" s="1635"/>
      <c r="AD179" s="569"/>
      <c r="AE179" s="569"/>
      <c r="AF179" s="569"/>
      <c r="AG179" s="569"/>
      <c r="AH179" s="1644">
        <v>11</v>
      </c>
    </row>
    <row s="1644" customFormat="1" customHeight="1" ht="11.549999999999999">
      <c r="A180" s="990"/>
      <c r="B180" s="1639"/>
      <c r="C180" s="1639"/>
      <c r="D180" s="354"/>
      <c r="J180" s="1644"/>
      <c r="K180" s="1644"/>
      <c r="M180" s="1163"/>
      <c r="N180" s="1639"/>
      <c r="O180" s="1639"/>
      <c r="P180" s="1163"/>
      <c r="Q180" s="1163"/>
      <c r="R180" s="1163"/>
      <c r="S180" s="1163"/>
      <c r="T180" s="1639"/>
      <c r="U180" s="1163"/>
      <c r="V180" s="1163"/>
      <c r="W180" s="547"/>
      <c r="X180" s="1163"/>
      <c r="Y180" s="1163"/>
      <c r="Z180" s="1163"/>
      <c r="AA180" s="1163"/>
      <c r="AB180" s="1163"/>
      <c r="AC180" s="1635"/>
      <c r="AD180" s="569"/>
      <c r="AE180" s="569"/>
      <c r="AF180" s="569"/>
      <c r="AG180" s="569"/>
      <c r="AH180" s="1644">
        <v>11</v>
      </c>
    </row>
    <row s="1644" customFormat="1" customHeight="1" ht="11.549999999999999">
      <c r="A181" s="990"/>
      <c r="B181" s="1639"/>
      <c r="C181" s="1639"/>
      <c r="D181" s="354"/>
      <c r="J181" s="1644"/>
      <c r="K181" s="1644"/>
      <c r="M181" s="1163"/>
      <c r="N181" s="1639"/>
      <c r="O181" s="1639"/>
      <c r="P181" s="1163"/>
      <c r="Q181" s="1163"/>
      <c r="R181" s="1163"/>
      <c r="S181" s="1163"/>
      <c r="T181" s="1639"/>
      <c r="U181" s="1163"/>
      <c r="V181" s="1163"/>
      <c r="W181" s="547"/>
      <c r="X181" s="1163"/>
      <c r="Y181" s="1163"/>
      <c r="Z181" s="1163"/>
      <c r="AA181" s="1163"/>
      <c r="AB181" s="1163"/>
      <c r="AC181" s="1635"/>
      <c r="AD181" s="569"/>
      <c r="AE181" s="569"/>
      <c r="AF181" s="569"/>
      <c r="AG181" s="569"/>
      <c r="AH181" s="1644">
        <v>11</v>
      </c>
    </row>
    <row s="1644" customFormat="1" customHeight="1" ht="11.549999999999999">
      <c r="A182" s="990"/>
      <c r="B182" s="1639"/>
      <c r="C182" s="1639"/>
      <c r="D182" s="354"/>
      <c r="J182" s="1644"/>
      <c r="K182" s="1644"/>
      <c r="M182" s="1163"/>
      <c r="N182" s="1639"/>
      <c r="O182" s="1639"/>
      <c r="P182" s="1163"/>
      <c r="Q182" s="1163"/>
      <c r="R182" s="1163"/>
      <c r="S182" s="1163"/>
      <c r="T182" s="1639"/>
      <c r="U182" s="1163"/>
      <c r="V182" s="1163"/>
      <c r="W182" s="547"/>
      <c r="X182" s="1163"/>
      <c r="Y182" s="1163"/>
      <c r="Z182" s="1163"/>
      <c r="AA182" s="1163"/>
      <c r="AB182" s="1163"/>
      <c r="AC182" s="1635"/>
      <c r="AD182" s="569"/>
      <c r="AE182" s="569"/>
      <c r="AF182" s="569"/>
      <c r="AG182" s="569"/>
      <c r="AH182" s="1644">
        <v>11</v>
      </c>
    </row>
    <row s="1644" customFormat="1" customHeight="1" ht="11.549999999999999">
      <c r="A183" s="990"/>
      <c r="B183" s="1639"/>
      <c r="C183" s="1639"/>
      <c r="D183" s="354"/>
      <c r="J183" s="1644"/>
      <c r="K183" s="1644"/>
      <c r="M183" s="1163"/>
      <c r="N183" s="1639"/>
      <c r="O183" s="1639"/>
      <c r="P183" s="1163"/>
      <c r="Q183" s="1163"/>
      <c r="R183" s="1163"/>
      <c r="S183" s="1163"/>
      <c r="T183" s="1639"/>
      <c r="U183" s="1163"/>
      <c r="V183" s="1163"/>
      <c r="W183" s="547"/>
      <c r="X183" s="1163"/>
      <c r="Y183" s="1163"/>
      <c r="Z183" s="1163"/>
      <c r="AA183" s="1163"/>
      <c r="AB183" s="1163"/>
      <c r="AC183" s="1635"/>
      <c r="AD183" s="569"/>
      <c r="AE183" s="569"/>
      <c r="AF183" s="569"/>
      <c r="AG183" s="569"/>
      <c r="AH183" s="1644">
        <v>11</v>
      </c>
    </row>
    <row s="1644" customFormat="1" customHeight="1" ht="11.549999999999999">
      <c r="A184" s="990"/>
      <c r="B184" s="1639"/>
      <c r="C184" s="1639"/>
      <c r="D184" s="354"/>
      <c r="J184" s="1644"/>
      <c r="K184" s="1644"/>
      <c r="M184" s="1163"/>
      <c r="N184" s="1639"/>
      <c r="O184" s="1639"/>
      <c r="P184" s="1163"/>
      <c r="Q184" s="1163"/>
      <c r="R184" s="1163"/>
      <c r="S184" s="1163"/>
      <c r="T184" s="1639"/>
      <c r="U184" s="1163"/>
      <c r="V184" s="1163"/>
      <c r="W184" s="547"/>
      <c r="X184" s="1163"/>
      <c r="Y184" s="1163"/>
      <c r="Z184" s="1163"/>
      <c r="AA184" s="1163"/>
      <c r="AB184" s="1163"/>
      <c r="AC184" s="1635"/>
      <c r="AD184" s="569"/>
      <c r="AE184" s="569"/>
      <c r="AF184" s="569"/>
      <c r="AG184" s="569"/>
      <c r="AH184" s="1644">
        <v>11</v>
      </c>
    </row>
    <row s="1644" customFormat="1" customHeight="1" ht="11.549999999999999">
      <c r="A185" s="990"/>
      <c r="B185" s="1639"/>
      <c r="C185" s="1639"/>
      <c r="D185" s="354"/>
      <c r="J185" s="1644"/>
      <c r="K185" s="1644"/>
      <c r="M185" s="1163"/>
      <c r="N185" s="1639"/>
      <c r="O185" s="1639"/>
      <c r="P185" s="1163"/>
      <c r="Q185" s="1163"/>
      <c r="R185" s="1163"/>
      <c r="S185" s="1163"/>
      <c r="T185" s="1639"/>
      <c r="U185" s="1163"/>
      <c r="V185" s="1163"/>
      <c r="W185" s="547"/>
      <c r="X185" s="1163"/>
      <c r="Y185" s="1163"/>
      <c r="Z185" s="1163"/>
      <c r="AA185" s="1163"/>
      <c r="AB185" s="1163"/>
      <c r="AC185" s="1635"/>
      <c r="AD185" s="569"/>
      <c r="AE185" s="569"/>
      <c r="AF185" s="569"/>
      <c r="AG185" s="569"/>
      <c r="AH185" s="1644">
        <v>11</v>
      </c>
    </row>
    <row s="1644" customFormat="1" customHeight="1" ht="11.549999999999999">
      <c r="A186" s="990"/>
      <c r="B186" s="1639"/>
      <c r="C186" s="1639"/>
      <c r="D186" s="354"/>
      <c r="J186" s="1644"/>
      <c r="K186" s="1644"/>
      <c r="M186" s="1163"/>
      <c r="N186" s="1639"/>
      <c r="O186" s="1639"/>
      <c r="P186" s="1163"/>
      <c r="Q186" s="1163"/>
      <c r="R186" s="1163"/>
      <c r="S186" s="1163"/>
      <c r="T186" s="1639"/>
      <c r="U186" s="1163"/>
      <c r="V186" s="1163"/>
      <c r="W186" s="547"/>
      <c r="X186" s="1163"/>
      <c r="Y186" s="1163"/>
      <c r="Z186" s="1163"/>
      <c r="AA186" s="1163"/>
      <c r="AB186" s="1163"/>
      <c r="AC186" s="1635"/>
      <c r="AD186" s="569"/>
      <c r="AE186" s="569"/>
      <c r="AF186" s="569"/>
      <c r="AG186" s="569"/>
      <c r="AH186" s="1644">
        <v>11</v>
      </c>
    </row>
    <row s="1644" customFormat="1" customHeight="1" ht="11.549999999999999">
      <c r="A187" s="990"/>
      <c r="B187" s="1639"/>
      <c r="C187" s="1639"/>
      <c r="D187" s="354"/>
      <c r="J187" s="1644"/>
      <c r="K187" s="1644"/>
      <c r="M187" s="1163"/>
      <c r="N187" s="1639"/>
      <c r="O187" s="1639"/>
      <c r="P187" s="1163"/>
      <c r="Q187" s="1163"/>
      <c r="R187" s="1163"/>
      <c r="S187" s="1163"/>
      <c r="T187" s="1639"/>
      <c r="U187" s="1163"/>
      <c r="V187" s="1163"/>
      <c r="W187" s="547"/>
      <c r="X187" s="1163"/>
      <c r="Y187" s="1163"/>
      <c r="Z187" s="1163"/>
      <c r="AA187" s="1163"/>
      <c r="AB187" s="1163"/>
      <c r="AC187" s="1635"/>
      <c r="AD187" s="569"/>
      <c r="AE187" s="569"/>
      <c r="AF187" s="569"/>
      <c r="AG187" s="569"/>
      <c r="AH187" s="1644">
        <v>11</v>
      </c>
    </row>
    <row s="1644" customFormat="1" customHeight="1" ht="11.549999999999999">
      <c r="A188" s="990"/>
      <c r="B188" s="1639"/>
      <c r="C188" s="1639"/>
      <c r="D188" s="354"/>
      <c r="J188" s="1644"/>
      <c r="K188" s="1644"/>
      <c r="M188" s="1163"/>
      <c r="N188" s="1639"/>
      <c r="O188" s="1639"/>
      <c r="P188" s="1163"/>
      <c r="Q188" s="1163"/>
      <c r="R188" s="1163"/>
      <c r="S188" s="1163"/>
      <c r="T188" s="1639"/>
      <c r="U188" s="1163"/>
      <c r="V188" s="1163"/>
      <c r="W188" s="547"/>
      <c r="X188" s="1163"/>
      <c r="Y188" s="1163"/>
      <c r="Z188" s="1163"/>
      <c r="AA188" s="1163"/>
      <c r="AB188" s="1163"/>
      <c r="AC188" s="1635"/>
      <c r="AD188" s="569"/>
      <c r="AE188" s="569"/>
      <c r="AF188" s="569"/>
      <c r="AG188" s="569"/>
      <c r="AH188" s="1644">
        <v>11</v>
      </c>
    </row>
    <row s="1644" customFormat="1" customHeight="1" ht="11.549999999999999">
      <c r="A189" s="990"/>
      <c r="B189" s="1639"/>
      <c r="C189" s="1639"/>
      <c r="D189" s="354"/>
      <c r="J189" s="1644"/>
      <c r="K189" s="1644"/>
      <c r="M189" s="1163"/>
      <c r="N189" s="1639"/>
      <c r="O189" s="1639"/>
      <c r="P189" s="1163"/>
      <c r="Q189" s="1163"/>
      <c r="R189" s="1163"/>
      <c r="S189" s="1163"/>
      <c r="T189" s="1639"/>
      <c r="U189" s="1163"/>
      <c r="V189" s="1163"/>
      <c r="W189" s="547"/>
      <c r="X189" s="1163"/>
      <c r="Y189" s="1163"/>
      <c r="Z189" s="1163"/>
      <c r="AA189" s="1163"/>
      <c r="AB189" s="1163"/>
      <c r="AC189" s="1635"/>
      <c r="AD189" s="569"/>
      <c r="AE189" s="569"/>
      <c r="AF189" s="569"/>
      <c r="AG189" s="569"/>
      <c r="AH189" s="1644">
        <v>11</v>
      </c>
    </row>
    <row s="1644" customFormat="1" customHeight="1" ht="11.549999999999999">
      <c r="A190" s="990"/>
      <c r="B190" s="1639"/>
      <c r="C190" s="1639"/>
      <c r="D190" s="354"/>
      <c r="J190" s="1644"/>
      <c r="K190" s="1644"/>
      <c r="M190" s="1163"/>
      <c r="N190" s="1639"/>
      <c r="O190" s="1639"/>
      <c r="P190" s="1163"/>
      <c r="Q190" s="1163"/>
      <c r="R190" s="1163"/>
      <c r="S190" s="1163"/>
      <c r="T190" s="1639"/>
      <c r="U190" s="1163"/>
      <c r="V190" s="1163"/>
      <c r="W190" s="547"/>
      <c r="X190" s="1163"/>
      <c r="Y190" s="1163"/>
      <c r="Z190" s="1163"/>
      <c r="AA190" s="1163"/>
      <c r="AB190" s="1163"/>
      <c r="AC190" s="1635"/>
      <c r="AD190" s="569"/>
      <c r="AE190" s="569"/>
      <c r="AF190" s="569"/>
      <c r="AG190" s="569"/>
      <c r="AH190" s="1644">
        <v>11</v>
      </c>
    </row>
    <row s="1644" customFormat="1" customHeight="1" ht="11.549999999999999">
      <c r="A191" s="990"/>
      <c r="B191" s="1639"/>
      <c r="C191" s="1639"/>
      <c r="D191" s="354"/>
      <c r="J191" s="1644"/>
      <c r="K191" s="1644"/>
      <c r="M191" s="1163"/>
      <c r="N191" s="1639"/>
      <c r="O191" s="1639"/>
      <c r="P191" s="1163"/>
      <c r="Q191" s="1163"/>
      <c r="R191" s="1163"/>
      <c r="S191" s="1163"/>
      <c r="T191" s="1639"/>
      <c r="U191" s="1163"/>
      <c r="V191" s="1163"/>
      <c r="W191" s="547"/>
      <c r="X191" s="1163"/>
      <c r="Y191" s="1163"/>
      <c r="Z191" s="1163"/>
      <c r="AA191" s="1163"/>
      <c r="AB191" s="1163"/>
      <c r="AC191" s="1635"/>
      <c r="AD191" s="569"/>
      <c r="AE191" s="569"/>
      <c r="AF191" s="569"/>
      <c r="AG191" s="569"/>
      <c r="AH191" s="1644">
        <v>11</v>
      </c>
    </row>
    <row s="1644" customFormat="1" customHeight="1" ht="11.549999999999999">
      <c r="A192" s="990"/>
      <c r="B192" s="1639"/>
      <c r="C192" s="1639"/>
      <c r="D192" s="354"/>
      <c r="J192" s="1644"/>
      <c r="K192" s="1644"/>
      <c r="M192" s="1163"/>
      <c r="N192" s="1639"/>
      <c r="O192" s="1639"/>
      <c r="P192" s="1163"/>
      <c r="Q192" s="1163"/>
      <c r="R192" s="1163"/>
      <c r="S192" s="1163"/>
      <c r="T192" s="1639"/>
      <c r="U192" s="1163"/>
      <c r="V192" s="1163"/>
      <c r="W192" s="547"/>
      <c r="X192" s="1163"/>
      <c r="Y192" s="1163"/>
      <c r="Z192" s="1163"/>
      <c r="AA192" s="1163"/>
      <c r="AB192" s="1163"/>
      <c r="AC192" s="1635"/>
      <c r="AD192" s="569"/>
      <c r="AE192" s="569"/>
      <c r="AF192" s="569"/>
      <c r="AG192" s="569"/>
      <c r="AH192" s="1644">
        <v>11</v>
      </c>
    </row>
    <row s="1644" customFormat="1" customHeight="1" ht="11.549999999999999">
      <c r="A193" s="990"/>
      <c r="B193" s="1639"/>
      <c r="C193" s="1639"/>
      <c r="D193" s="354"/>
      <c r="J193" s="1644"/>
      <c r="K193" s="1644"/>
      <c r="M193" s="1163"/>
      <c r="N193" s="1639"/>
      <c r="O193" s="1639"/>
      <c r="P193" s="1163"/>
      <c r="Q193" s="1163"/>
      <c r="R193" s="1163"/>
      <c r="S193" s="1163"/>
      <c r="T193" s="1639"/>
      <c r="U193" s="1163"/>
      <c r="V193" s="1163"/>
      <c r="W193" s="547"/>
      <c r="X193" s="1163"/>
      <c r="Y193" s="1163"/>
      <c r="Z193" s="1163"/>
      <c r="AA193" s="1163"/>
      <c r="AB193" s="1163"/>
      <c r="AC193" s="1635"/>
      <c r="AD193" s="569"/>
      <c r="AE193" s="569"/>
      <c r="AF193" s="569"/>
      <c r="AG193" s="569"/>
      <c r="AH193" s="1644">
        <v>11</v>
      </c>
    </row>
    <row s="1644" customFormat="1" customHeight="1" ht="11.549999999999999">
      <c r="A194" s="990"/>
      <c r="B194" s="1639"/>
      <c r="C194" s="1639"/>
      <c r="D194" s="354"/>
      <c r="J194" s="1644"/>
      <c r="K194" s="1644"/>
      <c r="M194" s="1163"/>
      <c r="N194" s="1639"/>
      <c r="O194" s="1639"/>
      <c r="P194" s="1163"/>
      <c r="Q194" s="1163"/>
      <c r="R194" s="1163"/>
      <c r="S194" s="1163"/>
      <c r="T194" s="1639"/>
      <c r="U194" s="1163"/>
      <c r="V194" s="1163"/>
      <c r="W194" s="547"/>
      <c r="X194" s="1163"/>
      <c r="Y194" s="1163"/>
      <c r="Z194" s="1163"/>
      <c r="AA194" s="1163"/>
      <c r="AB194" s="1163"/>
      <c r="AC194" s="1635"/>
      <c r="AD194" s="569"/>
      <c r="AE194" s="569"/>
      <c r="AF194" s="569"/>
      <c r="AG194" s="569"/>
      <c r="AH194" s="1644">
        <v>11</v>
      </c>
    </row>
    <row s="1644" customFormat="1" customHeight="1" ht="11.549999999999999">
      <c r="A195" s="990"/>
      <c r="B195" s="1639"/>
      <c r="C195" s="1639"/>
      <c r="D195" s="354"/>
      <c r="J195" s="1644"/>
      <c r="K195" s="1644"/>
      <c r="M195" s="1163"/>
      <c r="N195" s="1639"/>
      <c r="O195" s="1639"/>
      <c r="P195" s="1163"/>
      <c r="Q195" s="1163"/>
      <c r="R195" s="1163"/>
      <c r="S195" s="1163"/>
      <c r="T195" s="1639"/>
      <c r="U195" s="1163"/>
      <c r="V195" s="1163"/>
      <c r="W195" s="547"/>
      <c r="X195" s="1163"/>
      <c r="Y195" s="1163"/>
      <c r="Z195" s="1163"/>
      <c r="AA195" s="1163"/>
      <c r="AB195" s="1163"/>
      <c r="AC195" s="1635"/>
      <c r="AD195" s="569"/>
      <c r="AE195" s="569"/>
      <c r="AF195" s="569"/>
      <c r="AG195" s="569"/>
      <c r="AH195" s="1644">
        <v>11</v>
      </c>
    </row>
    <row s="1644" customFormat="1" customHeight="1" ht="11.549999999999999">
      <c r="A196" s="990"/>
      <c r="B196" s="1639"/>
      <c r="C196" s="1639"/>
      <c r="D196" s="354"/>
      <c r="J196" s="1644"/>
      <c r="K196" s="1644"/>
      <c r="M196" s="1163"/>
      <c r="N196" s="1639"/>
      <c r="O196" s="1639"/>
      <c r="P196" s="1163"/>
      <c r="Q196" s="1163"/>
      <c r="R196" s="1163"/>
      <c r="S196" s="1163"/>
      <c r="T196" s="1639"/>
      <c r="U196" s="1163"/>
      <c r="V196" s="1163"/>
      <c r="W196" s="547"/>
      <c r="X196" s="1163"/>
      <c r="Y196" s="1163"/>
      <c r="Z196" s="1163"/>
      <c r="AA196" s="1163"/>
      <c r="AB196" s="1163"/>
      <c r="AC196" s="1635"/>
      <c r="AD196" s="569"/>
      <c r="AE196" s="569"/>
      <c r="AF196" s="569"/>
      <c r="AG196" s="569"/>
      <c r="AH196" s="1644">
        <v>11</v>
      </c>
    </row>
    <row s="1644" customFormat="1" customHeight="1" ht="11.549999999999999">
      <c r="A197" s="990"/>
      <c r="B197" s="1639"/>
      <c r="C197" s="1639"/>
      <c r="D197" s="354"/>
      <c r="J197" s="1644"/>
      <c r="K197" s="1644"/>
      <c r="M197" s="1163"/>
      <c r="N197" s="1639"/>
      <c r="O197" s="1639"/>
      <c r="P197" s="1163"/>
      <c r="Q197" s="1163"/>
      <c r="R197" s="1163"/>
      <c r="S197" s="1163"/>
      <c r="T197" s="1639"/>
      <c r="U197" s="1163"/>
      <c r="V197" s="1163"/>
      <c r="W197" s="547"/>
      <c r="X197" s="1163"/>
      <c r="Y197" s="1163"/>
      <c r="Z197" s="1163"/>
      <c r="AA197" s="1163"/>
      <c r="AB197" s="1163"/>
      <c r="AC197" s="1635"/>
      <c r="AD197" s="569"/>
      <c r="AE197" s="569"/>
      <c r="AF197" s="569"/>
      <c r="AG197" s="569"/>
      <c r="AH197" s="1644">
        <v>11</v>
      </c>
    </row>
    <row s="1644" customFormat="1" customHeight="1" ht="11.549999999999999">
      <c r="A198" s="990"/>
      <c r="B198" s="1639"/>
      <c r="C198" s="1639"/>
      <c r="D198" s="354"/>
      <c r="J198" s="1644"/>
      <c r="K198" s="1644"/>
      <c r="M198" s="1163"/>
      <c r="N198" s="1639"/>
      <c r="O198" s="1639"/>
      <c r="P198" s="1163"/>
      <c r="Q198" s="1163"/>
      <c r="R198" s="1163"/>
      <c r="S198" s="1163"/>
      <c r="T198" s="1639"/>
      <c r="U198" s="1163"/>
      <c r="V198" s="1163"/>
      <c r="W198" s="547"/>
      <c r="X198" s="1163"/>
      <c r="Y198" s="1163"/>
      <c r="Z198" s="1163"/>
      <c r="AA198" s="1163"/>
      <c r="AB198" s="1163"/>
      <c r="AC198" s="1635"/>
      <c r="AD198" s="569"/>
      <c r="AE198" s="569"/>
      <c r="AF198" s="569"/>
      <c r="AG198" s="569"/>
      <c r="AH198" s="1644">
        <v>11</v>
      </c>
    </row>
    <row s="1644" customFormat="1" customHeight="1" ht="11.549999999999999">
      <c r="A199" s="990"/>
      <c r="B199" s="1639"/>
      <c r="C199" s="1639"/>
      <c r="D199" s="354"/>
      <c r="J199" s="1644"/>
      <c r="K199" s="1644"/>
      <c r="M199" s="1163"/>
      <c r="N199" s="1639"/>
      <c r="O199" s="1639"/>
      <c r="P199" s="1163"/>
      <c r="Q199" s="1163"/>
      <c r="R199" s="1163"/>
      <c r="S199" s="1163"/>
      <c r="T199" s="1639"/>
      <c r="U199" s="1163"/>
      <c r="V199" s="1163"/>
      <c r="W199" s="547"/>
      <c r="X199" s="1163"/>
      <c r="Y199" s="1163"/>
      <c r="Z199" s="1163"/>
      <c r="AA199" s="1163"/>
      <c r="AB199" s="1163"/>
      <c r="AC199" s="1635"/>
      <c r="AD199" s="569"/>
      <c r="AE199" s="569"/>
      <c r="AF199" s="569"/>
      <c r="AG199" s="569"/>
      <c r="AH199" s="1644">
        <v>11</v>
      </c>
    </row>
    <row s="1644" customFormat="1" customHeight="1" ht="11.549999999999999">
      <c r="A200" s="990"/>
      <c r="B200" s="1639"/>
      <c r="C200" s="1639"/>
      <c r="D200" s="354"/>
      <c r="J200" s="1644"/>
      <c r="K200" s="1644"/>
      <c r="M200" s="1163"/>
      <c r="N200" s="1639"/>
      <c r="O200" s="1639"/>
      <c r="P200" s="1163"/>
      <c r="Q200" s="1163"/>
      <c r="R200" s="1163"/>
      <c r="S200" s="1163"/>
      <c r="T200" s="1639"/>
      <c r="U200" s="1163"/>
      <c r="V200" s="1163"/>
      <c r="W200" s="547"/>
      <c r="X200" s="1163"/>
      <c r="Y200" s="1163"/>
      <c r="Z200" s="1163"/>
      <c r="AA200" s="1163"/>
      <c r="AB200" s="1163"/>
      <c r="AC200" s="1635"/>
      <c r="AD200" s="569"/>
      <c r="AE200" s="569"/>
      <c r="AF200" s="569"/>
      <c r="AG200" s="569"/>
      <c r="AH200" s="1644">
        <v>11</v>
      </c>
    </row>
    <row s="1644" customFormat="1" customHeight="1" ht="11.549999999999999">
      <c r="A201" s="990"/>
      <c r="B201" s="1639"/>
      <c r="C201" s="1639"/>
      <c r="D201" s="354"/>
      <c r="J201" s="1644"/>
      <c r="K201" s="1644"/>
      <c r="M201" s="1163"/>
      <c r="N201" s="1639"/>
      <c r="O201" s="1639"/>
      <c r="P201" s="1163"/>
      <c r="Q201" s="1163"/>
      <c r="R201" s="1163"/>
      <c r="S201" s="1163"/>
      <c r="T201" s="1639"/>
      <c r="U201" s="1163"/>
      <c r="V201" s="1163"/>
      <c r="W201" s="547"/>
      <c r="X201" s="1163"/>
      <c r="Y201" s="1163"/>
      <c r="Z201" s="1163"/>
      <c r="AA201" s="1163"/>
      <c r="AB201" s="1163"/>
      <c r="AC201" s="1635"/>
      <c r="AD201" s="569"/>
      <c r="AE201" s="569"/>
      <c r="AF201" s="569"/>
      <c r="AG201" s="569"/>
      <c r="AH201" s="1644">
        <v>11</v>
      </c>
    </row>
    <row s="1644" customFormat="1" customHeight="1" ht="11.549999999999999">
      <c r="A202" s="990"/>
      <c r="B202" s="1639"/>
      <c r="C202" s="1639"/>
      <c r="D202" s="354"/>
      <c r="J202" s="1644"/>
      <c r="K202" s="1644"/>
      <c r="M202" s="1163"/>
      <c r="N202" s="1639"/>
      <c r="O202" s="1639"/>
      <c r="P202" s="1163"/>
      <c r="Q202" s="1163"/>
      <c r="R202" s="1163"/>
      <c r="S202" s="1163"/>
      <c r="T202" s="1639"/>
      <c r="U202" s="1163"/>
      <c r="V202" s="1163"/>
      <c r="W202" s="547"/>
      <c r="X202" s="1163"/>
      <c r="Y202" s="1163"/>
      <c r="Z202" s="1163"/>
      <c r="AA202" s="1163"/>
      <c r="AB202" s="1163"/>
      <c r="AC202" s="1635"/>
      <c r="AD202" s="569"/>
      <c r="AE202" s="569"/>
      <c r="AF202" s="569"/>
      <c r="AG202" s="569"/>
      <c r="AH202" s="1644">
        <v>11</v>
      </c>
    </row>
    <row s="1644" customFormat="1" customHeight="1" ht="11.549999999999999">
      <c r="A203" s="990"/>
      <c r="B203" s="1639"/>
      <c r="C203" s="1639"/>
      <c r="D203" s="354"/>
      <c r="J203" s="1644"/>
      <c r="K203" s="1644"/>
      <c r="M203" s="1163"/>
      <c r="N203" s="1639"/>
      <c r="O203" s="1639"/>
      <c r="P203" s="1163"/>
      <c r="Q203" s="1163"/>
      <c r="R203" s="1163"/>
      <c r="S203" s="1163"/>
      <c r="T203" s="1639"/>
      <c r="U203" s="1163"/>
      <c r="V203" s="1163"/>
      <c r="W203" s="547"/>
      <c r="X203" s="1163"/>
      <c r="Y203" s="1163"/>
      <c r="Z203" s="1163"/>
      <c r="AA203" s="1163"/>
      <c r="AB203" s="1163"/>
      <c r="AC203" s="1635"/>
      <c r="AD203" s="569"/>
      <c r="AE203" s="569"/>
      <c r="AF203" s="569"/>
      <c r="AG203" s="569"/>
      <c r="AH203" s="1644">
        <v>11</v>
      </c>
    </row>
    <row s="1644" customFormat="1" customHeight="1" ht="11.549999999999999">
      <c r="A204" s="990"/>
      <c r="B204" s="1639"/>
      <c r="C204" s="1639"/>
      <c r="D204" s="354"/>
      <c r="J204" s="1644"/>
      <c r="K204" s="1644"/>
      <c r="M204" s="1163"/>
      <c r="N204" s="1639"/>
      <c r="O204" s="1639"/>
      <c r="P204" s="1163"/>
      <c r="Q204" s="1163"/>
      <c r="R204" s="1163"/>
      <c r="S204" s="1163"/>
      <c r="T204" s="1639"/>
      <c r="U204" s="1163"/>
      <c r="V204" s="1163"/>
      <c r="W204" s="547"/>
      <c r="X204" s="1163"/>
      <c r="Y204" s="1163"/>
      <c r="Z204" s="1163"/>
      <c r="AA204" s="1163"/>
      <c r="AB204" s="1163"/>
      <c r="AC204" s="1635"/>
      <c r="AD204" s="569"/>
      <c r="AE204" s="569"/>
      <c r="AF204" s="569"/>
      <c r="AG204" s="569"/>
      <c r="AH204" s="1644">
        <v>11</v>
      </c>
    </row>
    <row s="1644" customFormat="1" customHeight="1" ht="11.549999999999999">
      <c r="A205" s="990"/>
      <c r="B205" s="1639"/>
      <c r="C205" s="1639"/>
      <c r="D205" s="354"/>
      <c r="J205" s="1644"/>
      <c r="K205" s="1644"/>
      <c r="M205" s="1163"/>
      <c r="N205" s="1639"/>
      <c r="O205" s="1639"/>
      <c r="P205" s="1163"/>
      <c r="Q205" s="1163"/>
      <c r="R205" s="1163"/>
      <c r="S205" s="1163"/>
      <c r="T205" s="1639"/>
      <c r="U205" s="1163"/>
      <c r="V205" s="1163"/>
      <c r="W205" s="547"/>
      <c r="X205" s="1163"/>
      <c r="Y205" s="1163"/>
      <c r="Z205" s="1163"/>
      <c r="AA205" s="1163"/>
      <c r="AB205" s="1163"/>
      <c r="AC205" s="1635"/>
      <c r="AD205" s="569"/>
      <c r="AE205" s="569"/>
      <c r="AF205" s="569"/>
      <c r="AG205" s="569"/>
      <c r="AH205" s="1644">
        <v>11</v>
      </c>
    </row>
    <row s="1644" customFormat="1" customHeight="1" ht="11.549999999999999">
      <c r="A206" s="990"/>
      <c r="B206" s="1639"/>
      <c r="C206" s="1639"/>
      <c r="D206" s="354"/>
      <c r="J206" s="1644"/>
      <c r="K206" s="1644"/>
      <c r="M206" s="1163"/>
      <c r="N206" s="1639"/>
      <c r="O206" s="1639"/>
      <c r="P206" s="1163"/>
      <c r="Q206" s="1163"/>
      <c r="R206" s="1163"/>
      <c r="S206" s="1163"/>
      <c r="T206" s="1639"/>
      <c r="U206" s="1163"/>
      <c r="V206" s="1163"/>
      <c r="W206" s="547"/>
      <c r="X206" s="1163"/>
      <c r="Y206" s="1163"/>
      <c r="Z206" s="1163"/>
      <c r="AA206" s="1163"/>
      <c r="AB206" s="1163"/>
      <c r="AC206" s="1635"/>
      <c r="AD206" s="569"/>
      <c r="AE206" s="569"/>
      <c r="AF206" s="569"/>
      <c r="AG206" s="569"/>
      <c r="AH206" s="1644">
        <v>11</v>
      </c>
    </row>
    <row s="1644" customFormat="1" customHeight="1" ht="11.549999999999999">
      <c r="A207" s="990"/>
      <c r="B207" s="1639"/>
      <c r="C207" s="1639"/>
      <c r="D207" s="354"/>
      <c r="J207" s="1644"/>
      <c r="K207" s="1644"/>
      <c r="M207" s="1163"/>
      <c r="N207" s="1639"/>
      <c r="O207" s="1639"/>
      <c r="P207" s="1163"/>
      <c r="Q207" s="1163"/>
      <c r="R207" s="1163"/>
      <c r="S207" s="1163"/>
      <c r="T207" s="1639"/>
      <c r="U207" s="1163"/>
      <c r="V207" s="1163"/>
      <c r="W207" s="547"/>
      <c r="X207" s="1163"/>
      <c r="Y207" s="1163"/>
      <c r="Z207" s="1163"/>
      <c r="AA207" s="1163"/>
      <c r="AB207" s="1163"/>
      <c r="AC207" s="1635"/>
      <c r="AD207" s="569"/>
      <c r="AE207" s="569"/>
      <c r="AF207" s="569"/>
      <c r="AG207" s="569"/>
      <c r="AH207" s="1644">
        <v>11</v>
      </c>
    </row>
    <row s="1644" customFormat="1" customHeight="1" ht="11.549999999999999">
      <c r="A208" s="990"/>
      <c r="B208" s="1639"/>
      <c r="C208" s="1639"/>
      <c r="D208" s="354"/>
      <c r="J208" s="1644"/>
      <c r="K208" s="1644"/>
      <c r="M208" s="1163"/>
      <c r="N208" s="1639"/>
      <c r="O208" s="1639"/>
      <c r="P208" s="1163"/>
      <c r="Q208" s="1163"/>
      <c r="R208" s="1163"/>
      <c r="S208" s="1163"/>
      <c r="T208" s="1639"/>
      <c r="U208" s="1163"/>
      <c r="V208" s="1163"/>
      <c r="W208" s="547"/>
      <c r="X208" s="1163"/>
      <c r="Y208" s="1163"/>
      <c r="Z208" s="1163"/>
      <c r="AA208" s="1163"/>
      <c r="AB208" s="1163"/>
      <c r="AC208" s="1635"/>
      <c r="AD208" s="569"/>
      <c r="AE208" s="569"/>
      <c r="AF208" s="569"/>
      <c r="AG208" s="569"/>
      <c r="AH208" s="1644">
        <v>11</v>
      </c>
    </row>
    <row s="1644" customFormat="1" customHeight="1" ht="11.549999999999999">
      <c r="A209" s="990"/>
      <c r="B209" s="1639"/>
      <c r="C209" s="1639"/>
      <c r="D209" s="354"/>
      <c r="J209" s="1644"/>
      <c r="K209" s="1644"/>
      <c r="M209" s="1163"/>
      <c r="N209" s="1639"/>
      <c r="O209" s="1639"/>
      <c r="P209" s="1163"/>
      <c r="Q209" s="1163"/>
      <c r="R209" s="1163"/>
      <c r="S209" s="1163"/>
      <c r="T209" s="1639"/>
      <c r="U209" s="1163"/>
      <c r="V209" s="1163"/>
      <c r="W209" s="547"/>
      <c r="X209" s="1163"/>
      <c r="Y209" s="1163"/>
      <c r="Z209" s="1163"/>
      <c r="AA209" s="1163"/>
      <c r="AB209" s="1163"/>
      <c r="AC209" s="1635"/>
      <c r="AD209" s="569"/>
      <c r="AE209" s="569"/>
      <c r="AF209" s="569"/>
      <c r="AG209" s="569"/>
      <c r="AH209" s="1644">
        <v>11</v>
      </c>
    </row>
    <row s="1644" customFormat="1" customHeight="1" ht="11.549999999999999">
      <c r="A210" s="990"/>
      <c r="B210" s="1639"/>
      <c r="C210" s="1639"/>
      <c r="D210" s="354"/>
      <c r="J210" s="1644"/>
      <c r="K210" s="1644"/>
      <c r="M210" s="1163"/>
      <c r="N210" s="1639"/>
      <c r="O210" s="1639"/>
      <c r="P210" s="1163"/>
      <c r="Q210" s="1163"/>
      <c r="R210" s="1163"/>
      <c r="S210" s="1163"/>
      <c r="T210" s="1639"/>
      <c r="U210" s="1163"/>
      <c r="V210" s="1163"/>
      <c r="W210" s="547"/>
      <c r="X210" s="1163"/>
      <c r="Y210" s="1163"/>
      <c r="Z210" s="1163"/>
      <c r="AA210" s="1163"/>
      <c r="AB210" s="1163"/>
      <c r="AC210" s="1635"/>
      <c r="AD210" s="569"/>
      <c r="AE210" s="569"/>
      <c r="AF210" s="569"/>
      <c r="AG210" s="569"/>
      <c r="AH210" s="1644">
        <v>11</v>
      </c>
    </row>
    <row s="1644" customFormat="1" customHeight="1" ht="11.549999999999999">
      <c r="A211" s="990"/>
      <c r="B211" s="1639"/>
      <c r="C211" s="1639"/>
      <c r="D211" s="354"/>
      <c r="J211" s="1644"/>
      <c r="K211" s="1644"/>
      <c r="M211" s="1163"/>
      <c r="N211" s="1639"/>
      <c r="O211" s="1639"/>
      <c r="P211" s="1163"/>
      <c r="Q211" s="1163"/>
      <c r="R211" s="1163"/>
      <c r="S211" s="1163"/>
      <c r="T211" s="1639"/>
      <c r="U211" s="1163"/>
      <c r="V211" s="1163"/>
      <c r="W211" s="547"/>
      <c r="X211" s="1163"/>
      <c r="Y211" s="1163"/>
      <c r="Z211" s="1163"/>
      <c r="AA211" s="1163"/>
      <c r="AB211" s="1163"/>
      <c r="AC211" s="1635"/>
      <c r="AD211" s="569"/>
      <c r="AE211" s="569"/>
      <c r="AF211" s="569"/>
      <c r="AG211" s="569"/>
      <c r="AH211" s="1644">
        <v>11</v>
      </c>
    </row>
    <row s="1644" customFormat="1" customHeight="1" ht="11.549999999999999">
      <c r="A212" s="990"/>
      <c r="B212" s="1639"/>
      <c r="C212" s="1639"/>
      <c r="D212" s="354"/>
      <c r="J212" s="1644"/>
      <c r="K212" s="1644"/>
      <c r="M212" s="1163"/>
      <c r="N212" s="1639"/>
      <c r="O212" s="1639"/>
      <c r="P212" s="1163"/>
      <c r="Q212" s="1163"/>
      <c r="R212" s="1163"/>
      <c r="S212" s="1163"/>
      <c r="T212" s="1639"/>
      <c r="U212" s="1163"/>
      <c r="V212" s="1163"/>
      <c r="W212" s="547"/>
      <c r="X212" s="1163"/>
      <c r="Y212" s="1163"/>
      <c r="Z212" s="1163"/>
      <c r="AA212" s="1163"/>
      <c r="AB212" s="1163"/>
      <c r="AC212" s="1635"/>
      <c r="AD212" s="569"/>
      <c r="AE212" s="569"/>
      <c r="AF212" s="569"/>
      <c r="AG212" s="569"/>
      <c r="AH212" s="1644">
        <v>11</v>
      </c>
    </row>
    <row s="1644" customFormat="1" customHeight="1" ht="11.549999999999999">
      <c r="A213" s="990"/>
      <c r="B213" s="1639"/>
      <c r="C213" s="1639"/>
      <c r="D213" s="354"/>
      <c r="J213" s="1644"/>
      <c r="K213" s="1644"/>
      <c r="M213" s="1163"/>
      <c r="N213" s="1639"/>
      <c r="O213" s="1639"/>
      <c r="P213" s="1163"/>
      <c r="Q213" s="1163"/>
      <c r="R213" s="1163"/>
      <c r="S213" s="1163"/>
      <c r="T213" s="1639"/>
      <c r="U213" s="1163"/>
      <c r="V213" s="1163"/>
      <c r="W213" s="547"/>
      <c r="X213" s="1163"/>
      <c r="Y213" s="1163"/>
      <c r="Z213" s="1163"/>
      <c r="AA213" s="1163"/>
      <c r="AB213" s="1163"/>
      <c r="AC213" s="1635"/>
      <c r="AD213" s="569"/>
      <c r="AE213" s="569"/>
      <c r="AF213" s="569"/>
      <c r="AG213" s="569"/>
      <c r="AH213" s="1644">
        <v>11</v>
      </c>
    </row>
    <row s="1644" customFormat="1" customHeight="1" ht="11.549999999999999">
      <c r="A214" s="990"/>
      <c r="B214" s="1639"/>
      <c r="C214" s="1639"/>
      <c r="D214" s="354"/>
      <c r="J214" s="1644"/>
      <c r="K214" s="1644"/>
      <c r="M214" s="1163"/>
      <c r="N214" s="1639"/>
      <c r="O214" s="1639"/>
      <c r="P214" s="1163"/>
      <c r="Q214" s="1163"/>
      <c r="R214" s="1163"/>
      <c r="S214" s="1163"/>
      <c r="T214" s="1639"/>
      <c r="U214" s="1163"/>
      <c r="V214" s="1163"/>
      <c r="W214" s="547"/>
      <c r="X214" s="1163"/>
      <c r="Y214" s="1163"/>
      <c r="Z214" s="1163"/>
      <c r="AA214" s="1163"/>
      <c r="AB214" s="1163"/>
      <c r="AC214" s="1635"/>
      <c r="AD214" s="569"/>
      <c r="AE214" s="569"/>
      <c r="AF214" s="569"/>
      <c r="AG214" s="569"/>
      <c r="AH214" s="1644">
        <v>11</v>
      </c>
    </row>
    <row s="1644" customFormat="1" customHeight="1" ht="11.549999999999999">
      <c r="A215" s="990"/>
      <c r="B215" s="1639"/>
      <c r="C215" s="1639"/>
      <c r="D215" s="354"/>
      <c r="J215" s="1644"/>
      <c r="K215" s="1644"/>
      <c r="M215" s="1163"/>
      <c r="N215" s="1639"/>
      <c r="O215" s="1639"/>
      <c r="P215" s="1163"/>
      <c r="Q215" s="1163"/>
      <c r="R215" s="1163"/>
      <c r="S215" s="1163"/>
      <c r="T215" s="1639"/>
      <c r="U215" s="1163"/>
      <c r="V215" s="1163"/>
      <c r="W215" s="547"/>
      <c r="X215" s="1163"/>
      <c r="Y215" s="1163"/>
      <c r="Z215" s="1163"/>
      <c r="AA215" s="1163"/>
      <c r="AB215" s="1163"/>
      <c r="AC215" s="1635"/>
      <c r="AD215" s="569"/>
      <c r="AE215" s="569"/>
      <c r="AF215" s="569"/>
      <c r="AG215" s="569"/>
      <c r="AH215" s="1644">
        <v>11</v>
      </c>
    </row>
    <row s="1644" customFormat="1" customHeight="1" ht="11.549999999999999">
      <c r="A216" s="990"/>
      <c r="B216" s="1639"/>
      <c r="C216" s="1639"/>
      <c r="D216" s="354"/>
      <c r="J216" s="1644"/>
      <c r="K216" s="1644"/>
      <c r="M216" s="1163"/>
      <c r="N216" s="1639"/>
      <c r="O216" s="1639"/>
      <c r="P216" s="1163"/>
      <c r="Q216" s="1163"/>
      <c r="R216" s="1163"/>
      <c r="S216" s="1163"/>
      <c r="T216" s="1639"/>
      <c r="U216" s="1163"/>
      <c r="V216" s="1163"/>
      <c r="W216" s="547"/>
      <c r="X216" s="1163"/>
      <c r="Y216" s="1163"/>
      <c r="Z216" s="1163"/>
      <c r="AA216" s="1163"/>
      <c r="AB216" s="1163"/>
      <c r="AC216" s="1635"/>
      <c r="AD216" s="569"/>
      <c r="AE216" s="569"/>
      <c r="AF216" s="569"/>
      <c r="AG216" s="569"/>
      <c r="AH216" s="1644">
        <v>11</v>
      </c>
    </row>
    <row s="1644" customFormat="1" customHeight="1" ht="11.549999999999999">
      <c r="A217" s="990"/>
      <c r="B217" s="1639"/>
      <c r="C217" s="1639"/>
      <c r="D217" s="354"/>
      <c r="J217" s="1644"/>
      <c r="K217" s="1644"/>
      <c r="M217" s="1163"/>
      <c r="N217" s="1639"/>
      <c r="O217" s="1639"/>
      <c r="P217" s="1163"/>
      <c r="Q217" s="1163"/>
      <c r="R217" s="1163"/>
      <c r="S217" s="1163"/>
      <c r="T217" s="1639"/>
      <c r="U217" s="1163"/>
      <c r="V217" s="1163"/>
      <c r="W217" s="547"/>
      <c r="X217" s="1163"/>
      <c r="Y217" s="1163"/>
      <c r="Z217" s="1163"/>
      <c r="AA217" s="1163"/>
      <c r="AB217" s="1163"/>
      <c r="AC217" s="1635"/>
      <c r="AD217" s="569"/>
      <c r="AE217" s="569"/>
      <c r="AF217" s="569"/>
      <c r="AG217" s="569"/>
      <c r="AH217" s="1644">
        <v>11</v>
      </c>
    </row>
    <row s="1644" customFormat="1" customHeight="1" ht="11.549999999999999">
      <c r="A218" s="990"/>
      <c r="B218" s="1639"/>
      <c r="C218" s="1639"/>
      <c r="D218" s="354"/>
      <c r="J218" s="1644"/>
      <c r="K218" s="1644"/>
      <c r="M218" s="1163"/>
      <c r="N218" s="1639"/>
      <c r="O218" s="1639"/>
      <c r="P218" s="1163"/>
      <c r="Q218" s="1163"/>
      <c r="R218" s="1163"/>
      <c r="S218" s="1163"/>
      <c r="T218" s="1639"/>
      <c r="U218" s="1163"/>
      <c r="V218" s="1163"/>
      <c r="W218" s="547"/>
      <c r="X218" s="1163"/>
      <c r="Y218" s="1163"/>
      <c r="Z218" s="1163"/>
      <c r="AA218" s="1163"/>
      <c r="AB218" s="1163"/>
      <c r="AC218" s="1635"/>
      <c r="AD218" s="569"/>
      <c r="AE218" s="569"/>
      <c r="AF218" s="569"/>
      <c r="AG218" s="569"/>
      <c r="AH218" s="1644">
        <v>11</v>
      </c>
    </row>
    <row s="1644" customFormat="1" customHeight="1" ht="11.549999999999999">
      <c r="A219" s="990"/>
      <c r="B219" s="1639"/>
      <c r="C219" s="1639"/>
      <c r="D219" s="354"/>
      <c r="J219" s="1644"/>
      <c r="K219" s="1644"/>
      <c r="M219" s="1163"/>
      <c r="N219" s="1639"/>
      <c r="O219" s="1639"/>
      <c r="P219" s="1163"/>
      <c r="Q219" s="1163"/>
      <c r="R219" s="1163"/>
      <c r="S219" s="1163"/>
      <c r="T219" s="1639"/>
      <c r="U219" s="1163"/>
      <c r="V219" s="1163"/>
      <c r="W219" s="547"/>
      <c r="X219" s="1163"/>
      <c r="Y219" s="1163"/>
      <c r="Z219" s="1163"/>
      <c r="AA219" s="1163"/>
      <c r="AB219" s="1163"/>
      <c r="AC219" s="1635"/>
      <c r="AD219" s="569"/>
      <c r="AE219" s="569"/>
      <c r="AF219" s="569"/>
      <c r="AG219" s="569"/>
      <c r="AH219" s="1644">
        <v>11</v>
      </c>
    </row>
    <row s="1644" customFormat="1" customHeight="1" ht="11.549999999999999">
      <c r="A220" s="990"/>
      <c r="B220" s="1639"/>
      <c r="C220" s="1639"/>
      <c r="D220" s="354"/>
      <c r="J220" s="1644"/>
      <c r="K220" s="1644"/>
      <c r="M220" s="1163"/>
      <c r="N220" s="1639"/>
      <c r="O220" s="1639"/>
      <c r="P220" s="1163"/>
      <c r="Q220" s="1163"/>
      <c r="R220" s="1163"/>
      <c r="S220" s="1163"/>
      <c r="T220" s="1639"/>
      <c r="U220" s="1163"/>
      <c r="V220" s="1163"/>
      <c r="W220" s="547"/>
      <c r="X220" s="1163"/>
      <c r="Y220" s="1163"/>
      <c r="Z220" s="1163"/>
      <c r="AA220" s="1163"/>
      <c r="AB220" s="1163"/>
      <c r="AC220" s="1635"/>
      <c r="AD220" s="569"/>
      <c r="AE220" s="569"/>
      <c r="AF220" s="569"/>
      <c r="AG220" s="569"/>
      <c r="AH220" s="1644">
        <v>11</v>
      </c>
    </row>
    <row s="1644" customFormat="1" customHeight="1" ht="11.549999999999999">
      <c r="A221" s="990"/>
      <c r="B221" s="1639"/>
      <c r="C221" s="1639"/>
      <c r="D221" s="354"/>
      <c r="J221" s="1644"/>
      <c r="K221" s="1644"/>
      <c r="M221" s="1163"/>
      <c r="N221" s="1639"/>
      <c r="O221" s="1639"/>
      <c r="P221" s="1163"/>
      <c r="Q221" s="1163"/>
      <c r="R221" s="1163"/>
      <c r="S221" s="1163"/>
      <c r="T221" s="1639"/>
      <c r="U221" s="1163"/>
      <c r="V221" s="1163"/>
      <c r="W221" s="547"/>
      <c r="X221" s="1163"/>
      <c r="Y221" s="1163"/>
      <c r="Z221" s="1163"/>
      <c r="AA221" s="1163"/>
      <c r="AB221" s="1163"/>
      <c r="AC221" s="1635"/>
      <c r="AD221" s="569"/>
      <c r="AE221" s="569"/>
      <c r="AF221" s="569"/>
      <c r="AG221" s="569"/>
      <c r="AH221" s="1644">
        <v>11</v>
      </c>
    </row>
    <row s="1644" customFormat="1" customHeight="1" ht="11.549999999999999">
      <c r="A222" s="990"/>
      <c r="B222" s="1639"/>
      <c r="C222" s="1639"/>
      <c r="D222" s="354"/>
      <c r="J222" s="1644"/>
      <c r="K222" s="1644"/>
      <c r="M222" s="1163"/>
      <c r="N222" s="1639"/>
      <c r="O222" s="1639"/>
      <c r="P222" s="1163"/>
      <c r="Q222" s="1163"/>
      <c r="R222" s="1163"/>
      <c r="S222" s="1163"/>
      <c r="T222" s="1639"/>
      <c r="U222" s="1163"/>
      <c r="V222" s="1163"/>
      <c r="W222" s="547"/>
      <c r="X222" s="1163"/>
      <c r="Y222" s="1163"/>
      <c r="Z222" s="1163"/>
      <c r="AA222" s="1163"/>
      <c r="AB222" s="1163"/>
      <c r="AC222" s="1635"/>
      <c r="AD222" s="569"/>
      <c r="AE222" s="569"/>
      <c r="AF222" s="569"/>
      <c r="AG222" s="569"/>
      <c r="AH222" s="1644">
        <v>11</v>
      </c>
    </row>
    <row s="1644" customFormat="1" customHeight="1" ht="11.549999999999999">
      <c r="A223" s="990"/>
      <c r="B223" s="1639"/>
      <c r="C223" s="1639"/>
      <c r="D223" s="354"/>
      <c r="J223" s="1644"/>
      <c r="K223" s="1644"/>
      <c r="M223" s="1163"/>
      <c r="N223" s="1639"/>
      <c r="O223" s="1639"/>
      <c r="P223" s="1163"/>
      <c r="Q223" s="1163"/>
      <c r="R223" s="1163"/>
      <c r="S223" s="1163"/>
      <c r="T223" s="1639"/>
      <c r="U223" s="1163"/>
      <c r="V223" s="1163"/>
      <c r="W223" s="547"/>
      <c r="X223" s="1163"/>
      <c r="Y223" s="1163"/>
      <c r="Z223" s="1163"/>
      <c r="AA223" s="1163"/>
      <c r="AB223" s="1163"/>
      <c r="AC223" s="1635"/>
      <c r="AD223" s="569"/>
      <c r="AE223" s="569"/>
      <c r="AF223" s="569"/>
      <c r="AG223" s="569"/>
      <c r="AH223" s="1644">
        <v>11</v>
      </c>
    </row>
    <row s="1644" customFormat="1" customHeight="1" ht="11.549999999999999">
      <c r="A224" s="990"/>
      <c r="B224" s="1639"/>
      <c r="C224" s="1639"/>
      <c r="D224" s="354"/>
      <c r="J224" s="1644"/>
      <c r="K224" s="1644"/>
      <c r="M224" s="1163"/>
      <c r="N224" s="1639"/>
      <c r="O224" s="1639"/>
      <c r="P224" s="1163"/>
      <c r="Q224" s="1163"/>
      <c r="R224" s="1163"/>
      <c r="S224" s="1163"/>
      <c r="T224" s="1639"/>
      <c r="U224" s="1163"/>
      <c r="V224" s="1163"/>
      <c r="W224" s="547"/>
      <c r="X224" s="1163"/>
      <c r="Y224" s="1163"/>
      <c r="Z224" s="1163"/>
      <c r="AA224" s="1163"/>
      <c r="AB224" s="1163"/>
      <c r="AC224" s="1635"/>
      <c r="AD224" s="569"/>
      <c r="AE224" s="569"/>
      <c r="AF224" s="569"/>
      <c r="AG224" s="569"/>
      <c r="AH224" s="1644">
        <v>11</v>
      </c>
    </row>
    <row s="1644" customFormat="1" customHeight="1" ht="11.549999999999999">
      <c r="A225" s="990"/>
      <c r="B225" s="1639"/>
      <c r="C225" s="1639"/>
      <c r="D225" s="354"/>
      <c r="J225" s="1644"/>
      <c r="K225" s="1644"/>
      <c r="M225" s="1163"/>
      <c r="N225" s="1639"/>
      <c r="O225" s="1639"/>
      <c r="P225" s="1163"/>
      <c r="Q225" s="1163"/>
      <c r="R225" s="1163"/>
      <c r="S225" s="1163"/>
      <c r="T225" s="1639"/>
      <c r="U225" s="1163"/>
      <c r="V225" s="1163"/>
      <c r="W225" s="547"/>
      <c r="X225" s="1163"/>
      <c r="Y225" s="1163"/>
      <c r="Z225" s="1163"/>
      <c r="AA225" s="1163"/>
      <c r="AB225" s="1163"/>
      <c r="AC225" s="1635"/>
      <c r="AD225" s="569"/>
      <c r="AE225" s="569"/>
      <c r="AF225" s="569"/>
      <c r="AG225" s="569"/>
      <c r="AH225" s="1644">
        <v>11</v>
      </c>
    </row>
    <row s="1644" customFormat="1" customHeight="1" ht="11.549999999999999">
      <c r="A226" s="990"/>
      <c r="B226" s="1639"/>
      <c r="C226" s="1639"/>
      <c r="D226" s="354"/>
      <c r="J226" s="1644"/>
      <c r="K226" s="1644"/>
      <c r="M226" s="1163"/>
      <c r="N226" s="1639"/>
      <c r="O226" s="1639"/>
      <c r="P226" s="1163"/>
      <c r="Q226" s="1163"/>
      <c r="R226" s="1163"/>
      <c r="S226" s="1163"/>
      <c r="T226" s="1639"/>
      <c r="U226" s="1163"/>
      <c r="V226" s="1163"/>
      <c r="W226" s="547"/>
      <c r="X226" s="1163"/>
      <c r="Y226" s="1163"/>
      <c r="Z226" s="1163"/>
      <c r="AA226" s="1163"/>
      <c r="AB226" s="1163"/>
      <c r="AC226" s="1635"/>
      <c r="AD226" s="569"/>
      <c r="AE226" s="569"/>
      <c r="AF226" s="569"/>
      <c r="AG226" s="569"/>
      <c r="AH226" s="1644">
        <v>11</v>
      </c>
    </row>
    <row s="1644" customFormat="1" customHeight="1" ht="11.549999999999999">
      <c r="A227" s="990"/>
      <c r="B227" s="1639"/>
      <c r="C227" s="1639"/>
      <c r="D227" s="354"/>
      <c r="J227" s="1644"/>
      <c r="K227" s="1644"/>
      <c r="M227" s="1163"/>
      <c r="N227" s="1639"/>
      <c r="O227" s="1639"/>
      <c r="P227" s="1163"/>
      <c r="Q227" s="1163"/>
      <c r="R227" s="1163"/>
      <c r="S227" s="1163"/>
      <c r="T227" s="1639"/>
      <c r="U227" s="1163"/>
      <c r="V227" s="1163"/>
      <c r="W227" s="547"/>
      <c r="X227" s="1163"/>
      <c r="Y227" s="1163"/>
      <c r="Z227" s="1163"/>
      <c r="AA227" s="1163"/>
      <c r="AB227" s="1163"/>
      <c r="AC227" s="1635"/>
      <c r="AD227" s="569"/>
      <c r="AE227" s="569"/>
      <c r="AF227" s="569"/>
      <c r="AG227" s="569"/>
      <c r="AH227" s="1644">
        <v>11</v>
      </c>
    </row>
    <row s="1644" customFormat="1" customHeight="1" ht="11.549999999999999">
      <c r="A228" s="990"/>
      <c r="B228" s="1639"/>
      <c r="C228" s="1639"/>
      <c r="D228" s="354"/>
      <c r="J228" s="1644"/>
      <c r="K228" s="1644"/>
      <c r="M228" s="1163"/>
      <c r="N228" s="1639"/>
      <c r="O228" s="1639"/>
      <c r="P228" s="1163"/>
      <c r="Q228" s="1163"/>
      <c r="R228" s="1163"/>
      <c r="S228" s="1163"/>
      <c r="T228" s="1639"/>
      <c r="U228" s="1163"/>
      <c r="V228" s="1163"/>
      <c r="W228" s="547"/>
      <c r="X228" s="1163"/>
      <c r="Y228" s="1163"/>
      <c r="Z228" s="1163"/>
      <c r="AA228" s="1163"/>
      <c r="AB228" s="1163"/>
      <c r="AC228" s="1635"/>
      <c r="AD228" s="569"/>
      <c r="AE228" s="569"/>
      <c r="AF228" s="569"/>
      <c r="AG228" s="569"/>
      <c r="AH228" s="1644">
        <v>11</v>
      </c>
    </row>
    <row s="1644" customFormat="1" customHeight="1" ht="11.549999999999999">
      <c r="A229" s="990"/>
      <c r="B229" s="1639"/>
      <c r="C229" s="1639"/>
      <c r="D229" s="354"/>
      <c r="J229" s="1644"/>
      <c r="K229" s="1644"/>
      <c r="M229" s="1163"/>
      <c r="N229" s="1639"/>
      <c r="O229" s="1639"/>
      <c r="P229" s="1163"/>
      <c r="Q229" s="1163"/>
      <c r="R229" s="1163"/>
      <c r="S229" s="1163"/>
      <c r="T229" s="1639"/>
      <c r="U229" s="1163"/>
      <c r="V229" s="1163"/>
      <c r="W229" s="547"/>
      <c r="X229" s="1163"/>
      <c r="Y229" s="1163"/>
      <c r="Z229" s="1163"/>
      <c r="AA229" s="1163"/>
      <c r="AB229" s="1163"/>
      <c r="AC229" s="1635"/>
      <c r="AD229" s="569"/>
      <c r="AE229" s="569"/>
      <c r="AF229" s="569"/>
      <c r="AG229" s="569"/>
      <c r="AH229" s="1644">
        <v>11</v>
      </c>
    </row>
    <row s="1644" customFormat="1" customHeight="1" ht="11.549999999999999">
      <c r="A230" s="990"/>
      <c r="B230" s="1639"/>
      <c r="C230" s="1639"/>
      <c r="D230" s="354"/>
      <c r="J230" s="1644"/>
      <c r="K230" s="1644"/>
      <c r="M230" s="1163"/>
      <c r="N230" s="1639"/>
      <c r="O230" s="1639"/>
      <c r="P230" s="1163"/>
      <c r="Q230" s="1163"/>
      <c r="R230" s="1163"/>
      <c r="S230" s="1163"/>
      <c r="T230" s="1639"/>
      <c r="U230" s="1163"/>
      <c r="V230" s="1163"/>
      <c r="W230" s="547"/>
      <c r="X230" s="1163"/>
      <c r="Y230" s="1163"/>
      <c r="Z230" s="1163"/>
      <c r="AA230" s="1163"/>
      <c r="AB230" s="1163"/>
      <c r="AC230" s="1635"/>
      <c r="AD230" s="569"/>
      <c r="AE230" s="569"/>
      <c r="AF230" s="569"/>
      <c r="AG230" s="569"/>
      <c r="AH230" s="1644">
        <v>11</v>
      </c>
    </row>
    <row s="1644" customFormat="1" customHeight="1" ht="11.549999999999999">
      <c r="A231" s="990"/>
      <c r="B231" s="1639"/>
      <c r="C231" s="1639"/>
      <c r="D231" s="354"/>
      <c r="J231" s="1644"/>
      <c r="K231" s="1644"/>
      <c r="M231" s="1163"/>
      <c r="N231" s="1639"/>
      <c r="O231" s="1639"/>
      <c r="P231" s="1163"/>
      <c r="Q231" s="1163"/>
      <c r="R231" s="1163"/>
      <c r="S231" s="1163"/>
      <c r="T231" s="1639"/>
      <c r="U231" s="1163"/>
      <c r="V231" s="1163"/>
      <c r="W231" s="547"/>
      <c r="X231" s="1163"/>
      <c r="Y231" s="1163"/>
      <c r="Z231" s="1163"/>
      <c r="AA231" s="1163"/>
      <c r="AB231" s="1163"/>
      <c r="AC231" s="1635"/>
      <c r="AD231" s="569"/>
      <c r="AE231" s="569"/>
      <c r="AF231" s="569"/>
      <c r="AG231" s="569"/>
      <c r="AH231" s="1644">
        <v>11</v>
      </c>
    </row>
    <row s="1644" customFormat="1" customHeight="1" ht="11.549999999999999">
      <c r="A232" s="990"/>
      <c r="B232" s="1639"/>
      <c r="C232" s="1639"/>
      <c r="D232" s="354"/>
      <c r="J232" s="1644"/>
      <c r="K232" s="1644"/>
      <c r="M232" s="1163"/>
      <c r="N232" s="1639"/>
      <c r="O232" s="1639"/>
      <c r="P232" s="1163"/>
      <c r="Q232" s="1163"/>
      <c r="R232" s="1163"/>
      <c r="S232" s="1163"/>
      <c r="T232" s="1639"/>
      <c r="U232" s="1163"/>
      <c r="V232" s="1163"/>
      <c r="W232" s="547"/>
      <c r="X232" s="1163"/>
      <c r="Y232" s="1163"/>
      <c r="Z232" s="1163"/>
      <c r="AA232" s="1163"/>
      <c r="AB232" s="1163"/>
      <c r="AC232" s="1635"/>
      <c r="AD232" s="569"/>
      <c r="AE232" s="569"/>
      <c r="AF232" s="569"/>
      <c r="AG232" s="569"/>
      <c r="AH232" s="1644">
        <v>11</v>
      </c>
    </row>
    <row s="1644" customFormat="1" customHeight="1" ht="11.549999999999999">
      <c r="A233" s="990"/>
      <c r="B233" s="1639"/>
      <c r="C233" s="1639"/>
      <c r="D233" s="354"/>
      <c r="J233" s="1644"/>
      <c r="K233" s="1644"/>
      <c r="M233" s="1163"/>
      <c r="N233" s="1639"/>
      <c r="O233" s="1639"/>
      <c r="P233" s="1163"/>
      <c r="Q233" s="1163"/>
      <c r="R233" s="1163"/>
      <c r="S233" s="1163"/>
      <c r="T233" s="1639"/>
      <c r="U233" s="1163"/>
      <c r="V233" s="1163"/>
      <c r="W233" s="547"/>
      <c r="X233" s="1163"/>
      <c r="Y233" s="1163"/>
      <c r="Z233" s="1163"/>
      <c r="AA233" s="1163"/>
      <c r="AB233" s="1163"/>
      <c r="AC233" s="1635"/>
      <c r="AD233" s="569"/>
      <c r="AE233" s="569"/>
      <c r="AF233" s="569"/>
      <c r="AG233" s="569"/>
      <c r="AH233" s="1644">
        <v>11</v>
      </c>
    </row>
    <row s="1644" customFormat="1" customHeight="1" ht="11.549999999999999">
      <c r="A234" s="990"/>
      <c r="B234" s="1639"/>
      <c r="C234" s="1639"/>
      <c r="D234" s="354"/>
      <c r="J234" s="1644"/>
      <c r="K234" s="1644"/>
      <c r="M234" s="1163"/>
      <c r="N234" s="1639"/>
      <c r="O234" s="1639"/>
      <c r="P234" s="1163"/>
      <c r="Q234" s="1163"/>
      <c r="R234" s="1163"/>
      <c r="S234" s="1163"/>
      <c r="T234" s="1639"/>
      <c r="U234" s="1163"/>
      <c r="V234" s="1163"/>
      <c r="W234" s="547"/>
      <c r="X234" s="1163"/>
      <c r="Y234" s="1163"/>
      <c r="Z234" s="1163"/>
      <c r="AA234" s="1163"/>
      <c r="AB234" s="1163"/>
      <c r="AC234" s="1635"/>
      <c r="AD234" s="569"/>
      <c r="AE234" s="569"/>
      <c r="AF234" s="569"/>
      <c r="AG234" s="569"/>
      <c r="AH234" s="1644">
        <v>11</v>
      </c>
    </row>
    <row s="1644" customFormat="1" customHeight="1" ht="11.549999999999999">
      <c r="A235" s="990"/>
      <c r="B235" s="1639"/>
      <c r="C235" s="1639"/>
      <c r="D235" s="354"/>
      <c r="J235" s="1644"/>
      <c r="K235" s="1644"/>
      <c r="M235" s="1163"/>
      <c r="N235" s="1639"/>
      <c r="O235" s="1639"/>
      <c r="P235" s="1163"/>
      <c r="Q235" s="1163"/>
      <c r="R235" s="1163"/>
      <c r="S235" s="1163"/>
      <c r="T235" s="1639"/>
      <c r="U235" s="1163"/>
      <c r="V235" s="1163"/>
      <c r="W235" s="547"/>
      <c r="X235" s="1163"/>
      <c r="Y235" s="1163"/>
      <c r="Z235" s="1163"/>
      <c r="AA235" s="1163"/>
      <c r="AB235" s="1163"/>
      <c r="AC235" s="1635"/>
      <c r="AD235" s="569"/>
      <c r="AE235" s="569"/>
      <c r="AF235" s="569"/>
      <c r="AG235" s="569"/>
      <c r="AH235" s="1644">
        <v>11</v>
      </c>
    </row>
    <row s="1644" customFormat="1" customHeight="1" ht="11.549999999999999">
      <c r="A236" s="990"/>
      <c r="B236" s="1639"/>
      <c r="C236" s="1639"/>
      <c r="D236" s="354"/>
      <c r="J236" s="1644"/>
      <c r="K236" s="1644"/>
      <c r="M236" s="1163"/>
      <c r="N236" s="1639"/>
      <c r="O236" s="1639"/>
      <c r="P236" s="1163"/>
      <c r="Q236" s="1163"/>
      <c r="R236" s="1163"/>
      <c r="S236" s="1163"/>
      <c r="T236" s="1639"/>
      <c r="U236" s="1163"/>
      <c r="V236" s="1163"/>
      <c r="W236" s="547"/>
      <c r="X236" s="1163"/>
      <c r="Y236" s="1163"/>
      <c r="Z236" s="1163"/>
      <c r="AA236" s="1163"/>
      <c r="AB236" s="1163"/>
      <c r="AC236" s="1635"/>
      <c r="AD236" s="569"/>
      <c r="AE236" s="569"/>
      <c r="AF236" s="569"/>
      <c r="AG236" s="569"/>
      <c r="AH236" s="1644">
        <v>11</v>
      </c>
    </row>
    <row s="1644" customFormat="1" customHeight="1" ht="11.549999999999999">
      <c r="A237" s="990"/>
      <c r="B237" s="1639"/>
      <c r="C237" s="1639"/>
      <c r="D237" s="354"/>
      <c r="J237" s="1644"/>
      <c r="K237" s="1644"/>
      <c r="M237" s="1163"/>
      <c r="N237" s="1639"/>
      <c r="O237" s="1639"/>
      <c r="P237" s="1163"/>
      <c r="Q237" s="1163"/>
      <c r="R237" s="1163"/>
      <c r="S237" s="1163"/>
      <c r="T237" s="1639"/>
      <c r="U237" s="1163"/>
      <c r="V237" s="1163"/>
      <c r="W237" s="547"/>
      <c r="X237" s="1163"/>
      <c r="Y237" s="1163"/>
      <c r="Z237" s="1163"/>
      <c r="AA237" s="1163"/>
      <c r="AB237" s="1163"/>
      <c r="AC237" s="1635"/>
      <c r="AD237" s="569"/>
      <c r="AE237" s="569"/>
      <c r="AF237" s="569"/>
      <c r="AG237" s="569"/>
      <c r="AH237" s="1644">
        <v>11</v>
      </c>
    </row>
    <row s="1644" customFormat="1" customHeight="1" ht="11.549999999999999">
      <c r="A238" s="990"/>
      <c r="B238" s="1639"/>
      <c r="C238" s="1639"/>
      <c r="D238" s="354"/>
      <c r="J238" s="1644"/>
      <c r="K238" s="1644"/>
      <c r="M238" s="1163"/>
      <c r="N238" s="1639"/>
      <c r="O238" s="1639"/>
      <c r="P238" s="1163"/>
      <c r="Q238" s="1163"/>
      <c r="R238" s="1163"/>
      <c r="S238" s="1163"/>
      <c r="T238" s="1639"/>
      <c r="U238" s="1163"/>
      <c r="V238" s="1163"/>
      <c r="W238" s="547"/>
      <c r="X238" s="1163"/>
      <c r="Y238" s="1163"/>
      <c r="Z238" s="1163"/>
      <c r="AA238" s="1163"/>
      <c r="AB238" s="1163"/>
      <c r="AC238" s="1635"/>
      <c r="AD238" s="569"/>
      <c r="AE238" s="569"/>
      <c r="AF238" s="569"/>
      <c r="AG238" s="569"/>
      <c r="AH238" s="1644">
        <v>11</v>
      </c>
    </row>
    <row s="1644" customFormat="1" customHeight="1" ht="11.549999999999999">
      <c r="A239" s="990"/>
      <c r="B239" s="1639"/>
      <c r="C239" s="1639"/>
      <c r="D239" s="354"/>
      <c r="J239" s="1644"/>
      <c r="K239" s="1644"/>
      <c r="M239" s="1163"/>
      <c r="N239" s="1639"/>
      <c r="O239" s="1639"/>
      <c r="P239" s="1163"/>
      <c r="Q239" s="1163"/>
      <c r="R239" s="1163"/>
      <c r="S239" s="1163"/>
      <c r="T239" s="1639"/>
      <c r="U239" s="1163"/>
      <c r="V239" s="1163"/>
      <c r="W239" s="547"/>
      <c r="X239" s="1163"/>
      <c r="Y239" s="1163"/>
      <c r="Z239" s="1163"/>
      <c r="AA239" s="1163"/>
      <c r="AB239" s="1163"/>
      <c r="AC239" s="1635"/>
      <c r="AD239" s="569"/>
      <c r="AE239" s="569"/>
      <c r="AF239" s="569"/>
      <c r="AG239" s="569"/>
      <c r="AH239" s="1644">
        <v>11</v>
      </c>
    </row>
    <row s="1644" customFormat="1" customHeight="1" ht="11.549999999999999">
      <c r="A240" s="990"/>
      <c r="B240" s="1639"/>
      <c r="C240" s="1639"/>
      <c r="D240" s="354"/>
      <c r="J240" s="1644"/>
      <c r="K240" s="1644"/>
      <c r="M240" s="1163"/>
      <c r="N240" s="1639"/>
      <c r="O240" s="1639"/>
      <c r="P240" s="1163"/>
      <c r="Q240" s="1163"/>
      <c r="R240" s="1163"/>
      <c r="S240" s="1163"/>
      <c r="T240" s="1639"/>
      <c r="U240" s="1163"/>
      <c r="V240" s="1163"/>
      <c r="W240" s="547"/>
      <c r="X240" s="1163"/>
      <c r="Y240" s="1163"/>
      <c r="Z240" s="1163"/>
      <c r="AA240" s="1163"/>
      <c r="AB240" s="1163"/>
      <c r="AC240" s="1635"/>
      <c r="AD240" s="569"/>
      <c r="AE240" s="569"/>
      <c r="AF240" s="569"/>
      <c r="AG240" s="569"/>
      <c r="AH240" s="1644">
        <v>11</v>
      </c>
    </row>
    <row s="1644" customFormat="1" customHeight="1" ht="11.549999999999999">
      <c r="A241" s="990"/>
      <c r="B241" s="1639"/>
      <c r="C241" s="1639"/>
      <c r="D241" s="354"/>
      <c r="J241" s="1644"/>
      <c r="K241" s="1644"/>
      <c r="M241" s="1163"/>
      <c r="N241" s="1639"/>
      <c r="O241" s="1639"/>
      <c r="P241" s="1163"/>
      <c r="Q241" s="1163"/>
      <c r="R241" s="1163"/>
      <c r="S241" s="1163"/>
      <c r="T241" s="1639"/>
      <c r="U241" s="1163"/>
      <c r="V241" s="1163"/>
      <c r="W241" s="547"/>
      <c r="X241" s="1163"/>
      <c r="Y241" s="1163"/>
      <c r="Z241" s="1163"/>
      <c r="AA241" s="1163"/>
      <c r="AB241" s="1163"/>
      <c r="AC241" s="1635"/>
      <c r="AD241" s="569"/>
      <c r="AE241" s="569"/>
      <c r="AF241" s="569"/>
      <c r="AG241" s="569"/>
      <c r="AH241" s="1644">
        <v>11</v>
      </c>
    </row>
    <row s="1644" customFormat="1" customHeight="1" ht="11.549999999999999">
      <c r="A242" s="990"/>
      <c r="B242" s="1639"/>
      <c r="C242" s="1639"/>
      <c r="D242" s="354"/>
      <c r="J242" s="1644"/>
      <c r="K242" s="1644"/>
      <c r="M242" s="1163"/>
      <c r="N242" s="1639"/>
      <c r="O242" s="1639"/>
      <c r="P242" s="1163"/>
      <c r="Q242" s="1163"/>
      <c r="R242" s="1163"/>
      <c r="S242" s="1163"/>
      <c r="T242" s="1639"/>
      <c r="U242" s="1163"/>
      <c r="V242" s="1163"/>
      <c r="W242" s="547"/>
      <c r="X242" s="1163"/>
      <c r="Y242" s="1163"/>
      <c r="Z242" s="1163"/>
      <c r="AA242" s="1163"/>
      <c r="AB242" s="1163"/>
      <c r="AC242" s="1635"/>
      <c r="AD242" s="569"/>
      <c r="AE242" s="569"/>
      <c r="AF242" s="569"/>
      <c r="AG242" s="569"/>
      <c r="AH242" s="1644">
        <v>11</v>
      </c>
    </row>
    <row s="1644" customFormat="1" customHeight="1" ht="11.549999999999999">
      <c r="A243" s="990"/>
      <c r="B243" s="1639"/>
      <c r="C243" s="1639"/>
      <c r="D243" s="354"/>
      <c r="J243" s="1644"/>
      <c r="K243" s="1644"/>
      <c r="M243" s="1163"/>
      <c r="N243" s="1639"/>
      <c r="O243" s="1639"/>
      <c r="P243" s="1163"/>
      <c r="Q243" s="1163"/>
      <c r="R243" s="1163"/>
      <c r="S243" s="1163"/>
      <c r="T243" s="1639"/>
      <c r="U243" s="1163"/>
      <c r="V243" s="1163"/>
      <c r="W243" s="547"/>
      <c r="X243" s="1163"/>
      <c r="Y243" s="1163"/>
      <c r="Z243" s="1163"/>
      <c r="AA243" s="1163"/>
      <c r="AB243" s="1163"/>
      <c r="AC243" s="1635"/>
      <c r="AD243" s="569"/>
      <c r="AE243" s="569"/>
      <c r="AF243" s="569"/>
      <c r="AG243" s="569"/>
      <c r="AH243" s="1644">
        <v>11</v>
      </c>
    </row>
    <row s="1644" customFormat="1" customHeight="1" ht="11.549999999999999">
      <c r="A244" s="990"/>
      <c r="B244" s="1639"/>
      <c r="C244" s="1639"/>
      <c r="D244" s="354"/>
      <c r="J244" s="1644"/>
      <c r="K244" s="1644"/>
      <c r="M244" s="1163"/>
      <c r="N244" s="1639"/>
      <c r="O244" s="1639"/>
      <c r="P244" s="1163"/>
      <c r="Q244" s="1163"/>
      <c r="R244" s="1163"/>
      <c r="S244" s="1163"/>
      <c r="T244" s="1639"/>
      <c r="U244" s="1163"/>
      <c r="V244" s="1163"/>
      <c r="W244" s="547"/>
      <c r="X244" s="1163"/>
      <c r="Y244" s="1163"/>
      <c r="Z244" s="1163"/>
      <c r="AA244" s="1163"/>
      <c r="AB244" s="1163"/>
      <c r="AC244" s="1635"/>
      <c r="AD244" s="569"/>
      <c r="AE244" s="569"/>
      <c r="AF244" s="569"/>
      <c r="AG244" s="569"/>
      <c r="AH244" s="1644">
        <v>11</v>
      </c>
    </row>
    <row s="1644" customFormat="1" customHeight="1" ht="11.549999999999999">
      <c r="A245" s="990"/>
      <c r="B245" s="1639"/>
      <c r="C245" s="1639"/>
      <c r="D245" s="354"/>
      <c r="J245" s="1644"/>
      <c r="K245" s="1644"/>
      <c r="M245" s="1163"/>
      <c r="N245" s="1639"/>
      <c r="O245" s="1639"/>
      <c r="P245" s="1163"/>
      <c r="Q245" s="1163"/>
      <c r="R245" s="1163"/>
      <c r="S245" s="1163"/>
      <c r="T245" s="1639"/>
      <c r="U245" s="1163"/>
      <c r="V245" s="1163"/>
      <c r="W245" s="547"/>
      <c r="X245" s="1163"/>
      <c r="Y245" s="1163"/>
      <c r="Z245" s="1163"/>
      <c r="AA245" s="1163"/>
      <c r="AB245" s="1163"/>
      <c r="AC245" s="1635"/>
      <c r="AD245" s="569"/>
      <c r="AE245" s="569"/>
      <c r="AF245" s="569"/>
      <c r="AG245" s="569"/>
      <c r="AH245" s="1644">
        <v>11</v>
      </c>
    </row>
    <row s="1644" customFormat="1" customHeight="1" ht="11.549999999999999">
      <c r="A246" s="990"/>
      <c r="B246" s="1639"/>
      <c r="C246" s="1639"/>
      <c r="D246" s="354"/>
      <c r="J246" s="1644"/>
      <c r="K246" s="1644"/>
      <c r="M246" s="1163"/>
      <c r="N246" s="1639"/>
      <c r="O246" s="1639"/>
      <c r="P246" s="1163"/>
      <c r="Q246" s="1163"/>
      <c r="R246" s="1163"/>
      <c r="S246" s="1163"/>
      <c r="T246" s="1639"/>
      <c r="U246" s="1163"/>
      <c r="V246" s="1163"/>
      <c r="W246" s="547"/>
      <c r="X246" s="1163"/>
      <c r="Y246" s="1163"/>
      <c r="Z246" s="1163"/>
      <c r="AA246" s="1163"/>
      <c r="AB246" s="1163"/>
      <c r="AC246" s="1635"/>
      <c r="AD246" s="569"/>
      <c r="AE246" s="569"/>
      <c r="AF246" s="569"/>
      <c r="AG246" s="569"/>
      <c r="AH246" s="1644">
        <v>11</v>
      </c>
    </row>
    <row s="1644" customFormat="1" customHeight="1" ht="11.549999999999999">
      <c r="A247" s="990"/>
      <c r="B247" s="1639"/>
      <c r="C247" s="1639"/>
      <c r="D247" s="354"/>
      <c r="J247" s="1644"/>
      <c r="K247" s="1644"/>
      <c r="M247" s="1163"/>
      <c r="N247" s="1639"/>
      <c r="O247" s="1639"/>
      <c r="P247" s="1163"/>
      <c r="Q247" s="1163"/>
      <c r="R247" s="1163"/>
      <c r="S247" s="1163"/>
      <c r="T247" s="1639"/>
      <c r="U247" s="1163"/>
      <c r="V247" s="1163"/>
      <c r="W247" s="547"/>
      <c r="X247" s="1163"/>
      <c r="Y247" s="1163"/>
      <c r="Z247" s="1163"/>
      <c r="AA247" s="1163"/>
      <c r="AB247" s="1163"/>
      <c r="AC247" s="1635"/>
      <c r="AD247" s="569"/>
      <c r="AE247" s="569"/>
      <c r="AF247" s="569"/>
      <c r="AG247" s="569"/>
      <c r="AH247" s="1644">
        <v>11</v>
      </c>
    </row>
    <row s="1644" customFormat="1" customHeight="1" ht="11.549999999999999">
      <c r="A248" s="990"/>
      <c r="B248" s="1639"/>
      <c r="C248" s="1639"/>
      <c r="D248" s="354"/>
      <c r="J248" s="1644"/>
      <c r="K248" s="1644"/>
      <c r="M248" s="1163"/>
      <c r="N248" s="1639"/>
      <c r="O248" s="1639"/>
      <c r="P248" s="1163"/>
      <c r="Q248" s="1163"/>
      <c r="R248" s="1163"/>
      <c r="S248" s="1163"/>
      <c r="T248" s="1639"/>
      <c r="U248" s="1163"/>
      <c r="V248" s="1163"/>
      <c r="W248" s="547"/>
      <c r="X248" s="1163"/>
      <c r="Y248" s="1163"/>
      <c r="Z248" s="1163"/>
      <c r="AA248" s="1163"/>
      <c r="AB248" s="1163"/>
      <c r="AC248" s="1635"/>
      <c r="AD248" s="569"/>
      <c r="AE248" s="569"/>
      <c r="AF248" s="569"/>
      <c r="AG248" s="569"/>
      <c r="AH248" s="1644">
        <v>11</v>
      </c>
    </row>
    <row s="1644" customFormat="1" customHeight="1" ht="11.549999999999999">
      <c r="A249" s="990"/>
      <c r="B249" s="1639"/>
      <c r="C249" s="1639"/>
      <c r="D249" s="354"/>
      <c r="J249" s="1644"/>
      <c r="K249" s="1644"/>
      <c r="M249" s="1163"/>
      <c r="N249" s="1639"/>
      <c r="O249" s="1639"/>
      <c r="P249" s="1163"/>
      <c r="Q249" s="1163"/>
      <c r="R249" s="1163"/>
      <c r="S249" s="1163"/>
      <c r="T249" s="1639"/>
      <c r="U249" s="1163"/>
      <c r="V249" s="1163"/>
      <c r="W249" s="547"/>
      <c r="X249" s="1163"/>
      <c r="Y249" s="1163"/>
      <c r="Z249" s="1163"/>
      <c r="AA249" s="1163"/>
      <c r="AB249" s="1163"/>
      <c r="AC249" s="1635"/>
      <c r="AD249" s="569"/>
      <c r="AE249" s="569"/>
      <c r="AF249" s="569"/>
      <c r="AG249" s="569"/>
      <c r="AH249" s="1644">
        <v>11</v>
      </c>
    </row>
    <row s="1644" customFormat="1" customHeight="1" ht="11.549999999999999">
      <c r="A250" s="990"/>
      <c r="B250" s="1639"/>
      <c r="C250" s="1639"/>
      <c r="D250" s="354"/>
      <c r="J250" s="1644"/>
      <c r="K250" s="1644"/>
      <c r="M250" s="1163"/>
      <c r="N250" s="1639"/>
      <c r="O250" s="1639"/>
      <c r="P250" s="1163"/>
      <c r="Q250" s="1163"/>
      <c r="R250" s="1163"/>
      <c r="S250" s="1163"/>
      <c r="T250" s="1639"/>
      <c r="U250" s="1163"/>
      <c r="V250" s="1163"/>
      <c r="W250" s="547"/>
      <c r="X250" s="1163"/>
      <c r="Y250" s="1163"/>
      <c r="Z250" s="1163"/>
      <c r="AA250" s="1163"/>
      <c r="AB250" s="1163"/>
      <c r="AC250" s="1635"/>
      <c r="AD250" s="569"/>
      <c r="AE250" s="569"/>
      <c r="AF250" s="569"/>
      <c r="AG250" s="569"/>
      <c r="AH250" s="1644">
        <v>11</v>
      </c>
    </row>
    <row s="1644" customFormat="1" customHeight="1" ht="11.549999999999999">
      <c r="A251" s="990"/>
      <c r="B251" s="1639"/>
      <c r="C251" s="1639"/>
      <c r="D251" s="354"/>
      <c r="J251" s="1644"/>
      <c r="K251" s="1644"/>
      <c r="M251" s="1163"/>
      <c r="N251" s="1639"/>
      <c r="O251" s="1639"/>
      <c r="P251" s="1163"/>
      <c r="Q251" s="1163"/>
      <c r="R251" s="1163"/>
      <c r="S251" s="1163"/>
      <c r="T251" s="1639"/>
      <c r="U251" s="1163"/>
      <c r="V251" s="1163"/>
      <c r="W251" s="547"/>
      <c r="X251" s="1163"/>
      <c r="Y251" s="1163"/>
      <c r="Z251" s="1163"/>
      <c r="AA251" s="1163"/>
      <c r="AB251" s="1163"/>
      <c r="AC251" s="1635"/>
      <c r="AD251" s="569"/>
      <c r="AE251" s="569"/>
      <c r="AF251" s="569"/>
      <c r="AG251" s="569"/>
      <c r="AH251" s="1644">
        <v>11</v>
      </c>
    </row>
    <row s="1644" customFormat="1" customHeight="1" ht="11.549999999999999">
      <c r="A252" s="990"/>
      <c r="B252" s="1639"/>
      <c r="C252" s="1639"/>
      <c r="D252" s="354"/>
      <c r="J252" s="1644"/>
      <c r="K252" s="1644"/>
      <c r="M252" s="1163"/>
      <c r="N252" s="1639"/>
      <c r="O252" s="1639"/>
      <c r="P252" s="1163"/>
      <c r="Q252" s="1163"/>
      <c r="R252" s="1163"/>
      <c r="S252" s="1163"/>
      <c r="T252" s="1639"/>
      <c r="U252" s="1163"/>
      <c r="V252" s="1163"/>
      <c r="W252" s="547"/>
      <c r="X252" s="1163"/>
      <c r="Y252" s="1163"/>
      <c r="Z252" s="1163"/>
      <c r="AA252" s="1163"/>
      <c r="AB252" s="1163"/>
      <c r="AC252" s="1635"/>
      <c r="AD252" s="569"/>
      <c r="AE252" s="569"/>
      <c r="AF252" s="569"/>
      <c r="AG252" s="569"/>
      <c r="AH252" s="1644">
        <v>11</v>
      </c>
    </row>
    <row s="1644" customFormat="1" customHeight="1" ht="11.549999999999999">
      <c r="A253" s="990"/>
      <c r="B253" s="1639"/>
      <c r="C253" s="1639"/>
      <c r="D253" s="354"/>
      <c r="J253" s="1644"/>
      <c r="K253" s="1644"/>
      <c r="M253" s="1163"/>
      <c r="N253" s="1639"/>
      <c r="O253" s="1639"/>
      <c r="P253" s="1163"/>
      <c r="Q253" s="1163"/>
      <c r="R253" s="1163"/>
      <c r="S253" s="1163"/>
      <c r="T253" s="1639"/>
      <c r="U253" s="1163"/>
      <c r="V253" s="1163"/>
      <c r="W253" s="547"/>
      <c r="X253" s="1163"/>
      <c r="Y253" s="1163"/>
      <c r="Z253" s="1163"/>
      <c r="AA253" s="1163"/>
      <c r="AB253" s="1163"/>
      <c r="AC253" s="1635"/>
      <c r="AD253" s="569"/>
      <c r="AE253" s="569"/>
      <c r="AF253" s="569"/>
      <c r="AG253" s="569"/>
      <c r="AH253" s="1644">
        <v>11</v>
      </c>
    </row>
    <row s="1644" customFormat="1" customHeight="1" ht="11.549999999999999">
      <c r="A254" s="990"/>
      <c r="B254" s="1639"/>
      <c r="C254" s="1639"/>
      <c r="D254" s="354"/>
      <c r="J254" s="1644"/>
      <c r="K254" s="1644"/>
      <c r="M254" s="1163"/>
      <c r="N254" s="1639"/>
      <c r="O254" s="1639"/>
      <c r="P254" s="1163"/>
      <c r="Q254" s="1163"/>
      <c r="R254" s="1163"/>
      <c r="S254" s="1163"/>
      <c r="T254" s="1639"/>
      <c r="U254" s="1163"/>
      <c r="V254" s="1163"/>
      <c r="W254" s="547"/>
      <c r="X254" s="1163"/>
      <c r="Y254" s="1163"/>
      <c r="Z254" s="1163"/>
      <c r="AA254" s="1163"/>
      <c r="AB254" s="1163"/>
      <c r="AC254" s="1635"/>
      <c r="AD254" s="569"/>
      <c r="AE254" s="569"/>
      <c r="AF254" s="569"/>
      <c r="AG254" s="569"/>
      <c r="AH254" s="1644">
        <v>11</v>
      </c>
    </row>
    <row s="1644" customFormat="1" customHeight="1" ht="11.549999999999999">
      <c r="A255" s="990"/>
      <c r="B255" s="1639"/>
      <c r="C255" s="1639"/>
      <c r="D255" s="354"/>
      <c r="J255" s="1644"/>
      <c r="K255" s="1644"/>
      <c r="M255" s="1163"/>
      <c r="N255" s="1639"/>
      <c r="O255" s="1639"/>
      <c r="P255" s="1163"/>
      <c r="Q255" s="1163"/>
      <c r="R255" s="1163"/>
      <c r="S255" s="1163"/>
      <c r="T255" s="1639"/>
      <c r="U255" s="1163"/>
      <c r="V255" s="1163"/>
      <c r="W255" s="547"/>
      <c r="X255" s="1163"/>
      <c r="Y255" s="1163"/>
      <c r="Z255" s="1163"/>
      <c r="AA255" s="1163"/>
      <c r="AB255" s="1163"/>
      <c r="AC255" s="1635"/>
      <c r="AD255" s="569"/>
      <c r="AE255" s="569"/>
      <c r="AF255" s="569"/>
      <c r="AG255" s="569"/>
      <c r="AH255" s="1644">
        <v>11</v>
      </c>
    </row>
    <row s="1644" customFormat="1" customHeight="1" ht="11.549999999999999">
      <c r="A256" s="990"/>
      <c r="B256" s="1639"/>
      <c r="C256" s="1639"/>
      <c r="D256" s="354"/>
      <c r="J256" s="1644"/>
      <c r="K256" s="1644"/>
      <c r="M256" s="1163"/>
      <c r="N256" s="1639"/>
      <c r="O256" s="1639"/>
      <c r="P256" s="1163"/>
      <c r="Q256" s="1163"/>
      <c r="R256" s="1163"/>
      <c r="S256" s="1163"/>
      <c r="T256" s="1639"/>
      <c r="U256" s="1163"/>
      <c r="V256" s="1163"/>
      <c r="W256" s="547"/>
      <c r="X256" s="1163"/>
      <c r="Y256" s="1163"/>
      <c r="Z256" s="1163"/>
      <c r="AA256" s="1163"/>
      <c r="AB256" s="1163"/>
      <c r="AC256" s="1635"/>
      <c r="AD256" s="569"/>
      <c r="AE256" s="569"/>
      <c r="AF256" s="569"/>
      <c r="AG256" s="569"/>
      <c r="AH256" s="1644">
        <v>11</v>
      </c>
    </row>
    <row s="1644" customFormat="1" customHeight="1" ht="11.549999999999999">
      <c r="A257" s="990"/>
      <c r="B257" s="1639"/>
      <c r="C257" s="1639"/>
      <c r="D257" s="354"/>
      <c r="J257" s="1644"/>
      <c r="K257" s="1644"/>
      <c r="M257" s="1163"/>
      <c r="N257" s="1639"/>
      <c r="O257" s="1639"/>
      <c r="P257" s="1163"/>
      <c r="Q257" s="1163"/>
      <c r="R257" s="1163"/>
      <c r="S257" s="1163"/>
      <c r="T257" s="1639"/>
      <c r="U257" s="1163"/>
      <c r="V257" s="1163"/>
      <c r="W257" s="547"/>
      <c r="X257" s="1163"/>
      <c r="Y257" s="1163"/>
      <c r="Z257" s="1163"/>
      <c r="AA257" s="1163"/>
      <c r="AB257" s="1163"/>
      <c r="AC257" s="1635"/>
      <c r="AD257" s="569"/>
      <c r="AE257" s="569"/>
      <c r="AF257" s="569"/>
      <c r="AG257" s="569"/>
      <c r="AH257" s="1644">
        <v>11</v>
      </c>
    </row>
    <row s="1644" customFormat="1" customHeight="1" ht="11.549999999999999">
      <c r="A258" s="990"/>
      <c r="B258" s="1639"/>
      <c r="C258" s="1639"/>
      <c r="D258" s="354"/>
      <c r="J258" s="1644"/>
      <c r="K258" s="1644"/>
      <c r="M258" s="1163"/>
      <c r="N258" s="1639"/>
      <c r="O258" s="1639"/>
      <c r="P258" s="1163"/>
      <c r="Q258" s="1163"/>
      <c r="R258" s="1163"/>
      <c r="S258" s="1163"/>
      <c r="T258" s="1639"/>
      <c r="U258" s="1163"/>
      <c r="V258" s="1163"/>
      <c r="W258" s="547"/>
      <c r="X258" s="1163"/>
      <c r="Y258" s="1163"/>
      <c r="Z258" s="1163"/>
      <c r="AA258" s="1163"/>
      <c r="AB258" s="1163"/>
      <c r="AC258" s="1635"/>
      <c r="AD258" s="569"/>
      <c r="AE258" s="569"/>
      <c r="AF258" s="569"/>
      <c r="AG258" s="569"/>
      <c r="AH258" s="1644">
        <v>11</v>
      </c>
    </row>
    <row s="1644" customFormat="1" customHeight="1" ht="11.549999999999999">
      <c r="A259" s="990"/>
      <c r="B259" s="1639"/>
      <c r="C259" s="1639"/>
      <c r="D259" s="354"/>
      <c r="J259" s="1644"/>
      <c r="K259" s="1644"/>
      <c r="M259" s="1163"/>
      <c r="N259" s="1639"/>
      <c r="O259" s="1639"/>
      <c r="P259" s="1163"/>
      <c r="Q259" s="1163"/>
      <c r="R259" s="1163"/>
      <c r="S259" s="1163"/>
      <c r="T259" s="1639"/>
      <c r="U259" s="1163"/>
      <c r="V259" s="1163"/>
      <c r="W259" s="547"/>
      <c r="X259" s="1163"/>
      <c r="Y259" s="1163"/>
      <c r="Z259" s="1163"/>
      <c r="AA259" s="1163"/>
      <c r="AB259" s="1163"/>
      <c r="AC259" s="1635"/>
      <c r="AD259" s="569"/>
      <c r="AE259" s="569"/>
      <c r="AF259" s="569"/>
      <c r="AG259" s="569"/>
      <c r="AH259" s="1644">
        <v>11</v>
      </c>
    </row>
    <row s="1644" customFormat="1" customHeight="1" ht="11.549999999999999">
      <c r="A260" s="990"/>
      <c r="B260" s="1639"/>
      <c r="C260" s="1639"/>
      <c r="D260" s="354"/>
      <c r="J260" s="1644"/>
      <c r="K260" s="1644"/>
      <c r="M260" s="1163"/>
      <c r="N260" s="1639"/>
      <c r="O260" s="1639"/>
      <c r="P260" s="1163"/>
      <c r="Q260" s="1163"/>
      <c r="R260" s="1163"/>
      <c r="S260" s="1163"/>
      <c r="T260" s="1639"/>
      <c r="U260" s="1163"/>
      <c r="V260" s="1163"/>
      <c r="W260" s="547"/>
      <c r="X260" s="1163"/>
      <c r="Y260" s="1163"/>
      <c r="Z260" s="1163"/>
      <c r="AA260" s="1163"/>
      <c r="AB260" s="1163"/>
      <c r="AC260" s="1635"/>
      <c r="AD260" s="569"/>
      <c r="AE260" s="569"/>
      <c r="AF260" s="569"/>
      <c r="AG260" s="569"/>
      <c r="AH260" s="1644">
        <v>11</v>
      </c>
    </row>
    <row s="1644" customFormat="1" customHeight="1" ht="11.549999999999999">
      <c r="A261" s="990"/>
      <c r="B261" s="1639"/>
      <c r="C261" s="1639"/>
      <c r="D261" s="354"/>
      <c r="J261" s="1644"/>
      <c r="K261" s="1644"/>
      <c r="M261" s="1163"/>
      <c r="N261" s="1639"/>
      <c r="O261" s="1639"/>
      <c r="P261" s="1163"/>
      <c r="Q261" s="1163"/>
      <c r="R261" s="1163"/>
      <c r="S261" s="1163"/>
      <c r="T261" s="1639"/>
      <c r="U261" s="1163"/>
      <c r="V261" s="1163"/>
      <c r="W261" s="547"/>
      <c r="X261" s="1163"/>
      <c r="Y261" s="1163"/>
      <c r="Z261" s="1163"/>
      <c r="AA261" s="1163"/>
      <c r="AB261" s="1163"/>
      <c r="AC261" s="1635"/>
      <c r="AD261" s="569"/>
      <c r="AE261" s="569"/>
      <c r="AF261" s="569"/>
      <c r="AG261" s="569"/>
      <c r="AH261" s="1644">
        <v>11</v>
      </c>
    </row>
    <row s="1644" customFormat="1" customHeight="1" ht="11.549999999999999">
      <c r="A262" s="990"/>
      <c r="B262" s="1639"/>
      <c r="C262" s="1639"/>
      <c r="D262" s="354"/>
      <c r="J262" s="1644"/>
      <c r="K262" s="1644"/>
      <c r="M262" s="1163"/>
      <c r="N262" s="1639"/>
      <c r="O262" s="1639"/>
      <c r="P262" s="1163"/>
      <c r="Q262" s="1163"/>
      <c r="R262" s="1163"/>
      <c r="S262" s="1163"/>
      <c r="T262" s="1639"/>
      <c r="U262" s="1163"/>
      <c r="V262" s="1163"/>
      <c r="W262" s="547"/>
      <c r="X262" s="1163"/>
      <c r="Y262" s="1163"/>
      <c r="Z262" s="1163"/>
      <c r="AA262" s="1163"/>
      <c r="AB262" s="1163"/>
      <c r="AC262" s="1635"/>
      <c r="AD262" s="569"/>
      <c r="AE262" s="569"/>
      <c r="AF262" s="569"/>
      <c r="AG262" s="569"/>
      <c r="AH262" s="1644">
        <v>11</v>
      </c>
    </row>
    <row s="1644" customFormat="1" customHeight="1" ht="11.549999999999999">
      <c r="A263" s="990"/>
      <c r="B263" s="1639"/>
      <c r="C263" s="1639"/>
      <c r="D263" s="354"/>
      <c r="J263" s="1644"/>
      <c r="K263" s="1644"/>
      <c r="M263" s="1163"/>
      <c r="N263" s="1639"/>
      <c r="O263" s="1639"/>
      <c r="P263" s="1163"/>
      <c r="Q263" s="1163"/>
      <c r="R263" s="1163"/>
      <c r="S263" s="1163"/>
      <c r="T263" s="1639"/>
      <c r="U263" s="1163"/>
      <c r="V263" s="1163"/>
      <c r="W263" s="547"/>
      <c r="X263" s="1163"/>
      <c r="Y263" s="1163"/>
      <c r="Z263" s="1163"/>
      <c r="AA263" s="1163"/>
      <c r="AB263" s="1163"/>
      <c r="AC263" s="1635"/>
      <c r="AD263" s="569"/>
      <c r="AE263" s="569"/>
      <c r="AF263" s="569"/>
      <c r="AG263" s="569"/>
      <c r="AH263" s="1644">
        <v>11</v>
      </c>
    </row>
    <row s="1644" customFormat="1" customHeight="1" ht="11.549999999999999">
      <c r="A264" s="990"/>
      <c r="B264" s="1639"/>
      <c r="C264" s="1639"/>
      <c r="D264" s="354"/>
      <c r="J264" s="1644"/>
      <c r="K264" s="1644"/>
      <c r="M264" s="1163"/>
      <c r="N264" s="1639"/>
      <c r="O264" s="1639"/>
      <c r="P264" s="1163"/>
      <c r="Q264" s="1163"/>
      <c r="R264" s="1163"/>
      <c r="S264" s="1163"/>
      <c r="T264" s="1639"/>
      <c r="U264" s="1163"/>
      <c r="V264" s="1163"/>
      <c r="W264" s="547"/>
      <c r="X264" s="1163"/>
      <c r="Y264" s="1163"/>
      <c r="Z264" s="1163"/>
      <c r="AA264" s="1163"/>
      <c r="AB264" s="1163"/>
      <c r="AC264" s="1635"/>
      <c r="AD264" s="569"/>
      <c r="AE264" s="569"/>
      <c r="AF264" s="569"/>
      <c r="AG264" s="569"/>
      <c r="AH264" s="1644">
        <v>11</v>
      </c>
    </row>
    <row s="1644" customFormat="1" customHeight="1" ht="11.549999999999999">
      <c r="A265" s="990"/>
      <c r="B265" s="1639"/>
      <c r="C265" s="1639"/>
      <c r="D265" s="354"/>
      <c r="J265" s="1644"/>
      <c r="K265" s="1644"/>
      <c r="M265" s="1163"/>
      <c r="N265" s="1639"/>
      <c r="O265" s="1639"/>
      <c r="P265" s="1163"/>
      <c r="Q265" s="1163"/>
      <c r="R265" s="1163"/>
      <c r="S265" s="1163"/>
      <c r="T265" s="1639"/>
      <c r="U265" s="1163"/>
      <c r="V265" s="1163"/>
      <c r="W265" s="547"/>
      <c r="X265" s="1163"/>
      <c r="Y265" s="1163"/>
      <c r="Z265" s="1163"/>
      <c r="AA265" s="1163"/>
      <c r="AB265" s="1163"/>
      <c r="AC265" s="1635"/>
      <c r="AD265" s="569"/>
      <c r="AE265" s="569"/>
      <c r="AF265" s="569"/>
      <c r="AG265" s="569"/>
      <c r="AH265" s="1644">
        <v>11</v>
      </c>
    </row>
    <row s="1644" customFormat="1" customHeight="1" ht="11.549999999999999">
      <c r="A266" s="990"/>
      <c r="B266" s="1639"/>
      <c r="C266" s="1639"/>
      <c r="D266" s="354"/>
      <c r="J266" s="1644"/>
      <c r="K266" s="1644"/>
      <c r="M266" s="1163"/>
      <c r="N266" s="1639"/>
      <c r="O266" s="1639"/>
      <c r="P266" s="1163"/>
      <c r="Q266" s="1163"/>
      <c r="R266" s="1163"/>
      <c r="S266" s="1163"/>
      <c r="T266" s="1639"/>
      <c r="U266" s="1163"/>
      <c r="V266" s="1163"/>
      <c r="W266" s="547"/>
      <c r="X266" s="1163"/>
      <c r="Y266" s="1163"/>
      <c r="Z266" s="1163"/>
      <c r="AA266" s="1163"/>
      <c r="AB266" s="1163"/>
      <c r="AC266" s="1635"/>
      <c r="AD266" s="569"/>
      <c r="AE266" s="569"/>
      <c r="AF266" s="569"/>
      <c r="AG266" s="569"/>
      <c r="AH266" s="1644">
        <v>11</v>
      </c>
    </row>
    <row s="1644" customFormat="1" customHeight="1" ht="11.549999999999999">
      <c r="A267" s="990"/>
      <c r="B267" s="1639"/>
      <c r="C267" s="1639"/>
      <c r="D267" s="354"/>
      <c r="J267" s="1644"/>
      <c r="K267" s="1644"/>
      <c r="M267" s="1163"/>
      <c r="N267" s="1639"/>
      <c r="O267" s="1639"/>
      <c r="P267" s="1163"/>
      <c r="Q267" s="1163"/>
      <c r="R267" s="1163"/>
      <c r="S267" s="1163"/>
      <c r="T267" s="1639"/>
      <c r="U267" s="1163"/>
      <c r="V267" s="1163"/>
      <c r="W267" s="547"/>
      <c r="X267" s="1163"/>
      <c r="Y267" s="1163"/>
      <c r="Z267" s="1163"/>
      <c r="AA267" s="1163"/>
      <c r="AB267" s="1163"/>
      <c r="AC267" s="1635"/>
      <c r="AD267" s="569"/>
      <c r="AE267" s="569"/>
      <c r="AF267" s="569"/>
      <c r="AG267" s="569"/>
      <c r="AH267" s="1644">
        <v>11</v>
      </c>
    </row>
    <row s="1644" customFormat="1" customHeight="1" ht="11.549999999999999">
      <c r="A268" s="990"/>
      <c r="B268" s="1639"/>
      <c r="C268" s="1639"/>
      <c r="D268" s="354"/>
      <c r="J268" s="1644"/>
      <c r="K268" s="1644"/>
      <c r="M268" s="1163"/>
      <c r="N268" s="1639"/>
      <c r="O268" s="1639"/>
      <c r="P268" s="1163"/>
      <c r="Q268" s="1163"/>
      <c r="R268" s="1163"/>
      <c r="S268" s="1163"/>
      <c r="T268" s="1639"/>
      <c r="U268" s="1163"/>
      <c r="V268" s="1163"/>
      <c r="W268" s="547"/>
      <c r="X268" s="1163"/>
      <c r="Y268" s="1163"/>
      <c r="Z268" s="1163"/>
      <c r="AA268" s="1163"/>
      <c r="AB268" s="1163"/>
      <c r="AC268" s="1635"/>
      <c r="AD268" s="569"/>
      <c r="AE268" s="569"/>
      <c r="AF268" s="569"/>
      <c r="AG268" s="569"/>
      <c r="AH268" s="1644">
        <v>11</v>
      </c>
    </row>
    <row s="1644" customFormat="1" customHeight="1" ht="11.549999999999999">
      <c r="A269" s="990"/>
      <c r="B269" s="1639"/>
      <c r="C269" s="1639"/>
      <c r="D269" s="354"/>
      <c r="J269" s="1644"/>
      <c r="K269" s="1644"/>
      <c r="M269" s="1163"/>
      <c r="N269" s="1639"/>
      <c r="O269" s="1639"/>
      <c r="P269" s="1163"/>
      <c r="Q269" s="1163"/>
      <c r="R269" s="1163"/>
      <c r="S269" s="1163"/>
      <c r="T269" s="1639"/>
      <c r="U269" s="1163"/>
      <c r="V269" s="1163"/>
      <c r="W269" s="547"/>
      <c r="X269" s="1163"/>
      <c r="Y269" s="1163"/>
      <c r="Z269" s="1163"/>
      <c r="AA269" s="1163"/>
      <c r="AB269" s="1163"/>
      <c r="AC269" s="1635"/>
      <c r="AD269" s="569"/>
      <c r="AE269" s="569"/>
      <c r="AF269" s="569"/>
      <c r="AG269" s="569"/>
      <c r="AH269" s="1644">
        <v>11</v>
      </c>
    </row>
    <row s="1644" customFormat="1" customHeight="1" ht="11.549999999999999">
      <c r="A270" s="990"/>
      <c r="B270" s="1639"/>
      <c r="C270" s="1639"/>
      <c r="D270" s="354"/>
      <c r="J270" s="1644"/>
      <c r="K270" s="1644"/>
      <c r="M270" s="1163"/>
      <c r="N270" s="1639"/>
      <c r="O270" s="1639"/>
      <c r="P270" s="1163"/>
      <c r="Q270" s="1163"/>
      <c r="R270" s="1163"/>
      <c r="S270" s="1163"/>
      <c r="T270" s="1639"/>
      <c r="U270" s="1163"/>
      <c r="V270" s="1163"/>
      <c r="W270" s="547"/>
      <c r="X270" s="1163"/>
      <c r="Y270" s="1163"/>
      <c r="Z270" s="1163"/>
      <c r="AA270" s="1163"/>
      <c r="AB270" s="1163"/>
      <c r="AC270" s="1635"/>
      <c r="AD270" s="569"/>
      <c r="AE270" s="569"/>
      <c r="AF270" s="569"/>
      <c r="AG270" s="569"/>
      <c r="AH270" s="1644">
        <v>11</v>
      </c>
    </row>
    <row s="1644" customFormat="1" customHeight="1" ht="11.549999999999999">
      <c r="A271" s="990"/>
      <c r="B271" s="1639"/>
      <c r="C271" s="1639"/>
      <c r="D271" s="354"/>
      <c r="J271" s="1644"/>
      <c r="K271" s="1644"/>
      <c r="M271" s="1163"/>
      <c r="N271" s="1639"/>
      <c r="O271" s="1639"/>
      <c r="P271" s="1163"/>
      <c r="Q271" s="1163"/>
      <c r="R271" s="1163"/>
      <c r="S271" s="1163"/>
      <c r="T271" s="1639"/>
      <c r="U271" s="1163"/>
      <c r="V271" s="1163"/>
      <c r="W271" s="547"/>
      <c r="X271" s="1163"/>
      <c r="Y271" s="1163"/>
      <c r="Z271" s="1163"/>
      <c r="AA271" s="1163"/>
      <c r="AB271" s="1163"/>
      <c r="AC271" s="1635"/>
      <c r="AD271" s="569"/>
      <c r="AE271" s="569"/>
      <c r="AF271" s="569"/>
      <c r="AG271" s="569"/>
      <c r="AH271" s="1644">
        <v>11</v>
      </c>
    </row>
    <row s="1644" customFormat="1" customHeight="1" ht="11.549999999999999">
      <c r="A272" s="990"/>
      <c r="B272" s="1639"/>
      <c r="C272" s="1639"/>
      <c r="D272" s="354"/>
      <c r="J272" s="1644"/>
      <c r="K272" s="1644"/>
      <c r="M272" s="1163"/>
      <c r="N272" s="1639"/>
      <c r="O272" s="1639"/>
      <c r="P272" s="1163"/>
      <c r="Q272" s="1163"/>
      <c r="R272" s="1163"/>
      <c r="S272" s="1163"/>
      <c r="T272" s="1639"/>
      <c r="U272" s="1163"/>
      <c r="V272" s="1163"/>
      <c r="W272" s="547"/>
      <c r="X272" s="1163"/>
      <c r="Y272" s="1163"/>
      <c r="Z272" s="1163"/>
      <c r="AA272" s="1163"/>
      <c r="AB272" s="1163"/>
      <c r="AC272" s="1635"/>
      <c r="AD272" s="569"/>
      <c r="AE272" s="569"/>
      <c r="AF272" s="569"/>
      <c r="AG272" s="569"/>
      <c r="AH272" s="1644">
        <v>11</v>
      </c>
    </row>
    <row s="1644" customFormat="1" customHeight="1" ht="11.549999999999999">
      <c r="A273" s="990"/>
      <c r="B273" s="1639"/>
      <c r="C273" s="1639"/>
      <c r="D273" s="354"/>
      <c r="J273" s="1644"/>
      <c r="K273" s="1644"/>
      <c r="M273" s="1163"/>
      <c r="N273" s="1639"/>
      <c r="O273" s="1639"/>
      <c r="P273" s="1163"/>
      <c r="Q273" s="1163"/>
      <c r="R273" s="1163"/>
      <c r="S273" s="1163"/>
      <c r="T273" s="1639"/>
      <c r="U273" s="1163"/>
      <c r="V273" s="1163"/>
      <c r="W273" s="547"/>
      <c r="X273" s="1163"/>
      <c r="Y273" s="1163"/>
      <c r="Z273" s="1163"/>
      <c r="AA273" s="1163"/>
      <c r="AB273" s="1163"/>
      <c r="AC273" s="1635"/>
      <c r="AD273" s="569"/>
      <c r="AE273" s="569"/>
      <c r="AF273" s="569"/>
      <c r="AG273" s="569"/>
      <c r="AH273" s="1644">
        <v>11</v>
      </c>
    </row>
    <row s="1644" customFormat="1" customHeight="1" ht="11.549999999999999">
      <c r="A274" s="990"/>
      <c r="B274" s="1639"/>
      <c r="C274" s="1639"/>
      <c r="D274" s="354"/>
      <c r="J274" s="1644"/>
      <c r="K274" s="1644"/>
      <c r="M274" s="1163"/>
      <c r="N274" s="1639"/>
      <c r="O274" s="1639"/>
      <c r="P274" s="1163"/>
      <c r="Q274" s="1163"/>
      <c r="R274" s="1163"/>
      <c r="S274" s="1163"/>
      <c r="T274" s="1639"/>
      <c r="U274" s="1163"/>
      <c r="V274" s="1163"/>
      <c r="W274" s="547"/>
      <c r="X274" s="1163"/>
      <c r="Y274" s="1163"/>
      <c r="Z274" s="1163"/>
      <c r="AA274" s="1163"/>
      <c r="AB274" s="1163"/>
      <c r="AC274" s="1635"/>
      <c r="AD274" s="569"/>
      <c r="AE274" s="569"/>
      <c r="AF274" s="569"/>
      <c r="AG274" s="569"/>
      <c r="AH274" s="1644">
        <v>11</v>
      </c>
    </row>
    <row s="1644" customFormat="1" customHeight="1" ht="11.549999999999999">
      <c r="A275" s="990"/>
      <c r="B275" s="1639"/>
      <c r="C275" s="1639"/>
      <c r="D275" s="354"/>
      <c r="J275" s="1644"/>
      <c r="K275" s="1644"/>
      <c r="M275" s="1163"/>
      <c r="N275" s="1639"/>
      <c r="O275" s="1639"/>
      <c r="P275" s="1163"/>
      <c r="Q275" s="1163"/>
      <c r="R275" s="1163"/>
      <c r="S275" s="1163"/>
      <c r="T275" s="1639"/>
      <c r="U275" s="1163"/>
      <c r="V275" s="1163"/>
      <c r="W275" s="547"/>
      <c r="X275" s="1163"/>
      <c r="Y275" s="1163"/>
      <c r="Z275" s="1163"/>
      <c r="AA275" s="1163"/>
      <c r="AB275" s="1163"/>
      <c r="AC275" s="1635"/>
      <c r="AD275" s="569"/>
      <c r="AE275" s="569"/>
      <c r="AF275" s="569"/>
      <c r="AG275" s="569"/>
      <c r="AH275" s="1644">
        <v>11</v>
      </c>
    </row>
    <row s="1644" customFormat="1" customHeight="1" ht="11.549999999999999">
      <c r="A276" s="990"/>
      <c r="B276" s="1639"/>
      <c r="C276" s="1639"/>
      <c r="D276" s="354"/>
      <c r="J276" s="1644"/>
      <c r="K276" s="1644"/>
      <c r="M276" s="1163"/>
      <c r="N276" s="1639"/>
      <c r="O276" s="1639"/>
      <c r="P276" s="1163"/>
      <c r="Q276" s="1163"/>
      <c r="R276" s="1163"/>
      <c r="S276" s="1163"/>
      <c r="T276" s="1639"/>
      <c r="U276" s="1163"/>
      <c r="V276" s="1163"/>
      <c r="W276" s="547"/>
      <c r="X276" s="1163"/>
      <c r="Y276" s="1163"/>
      <c r="Z276" s="1163"/>
      <c r="AA276" s="1163"/>
      <c r="AB276" s="1163"/>
      <c r="AC276" s="1635"/>
      <c r="AD276" s="569"/>
      <c r="AE276" s="569"/>
      <c r="AF276" s="569"/>
      <c r="AG276" s="569"/>
      <c r="AH276" s="1644">
        <v>11</v>
      </c>
    </row>
    <row s="1644" customFormat="1" customHeight="1" ht="11.549999999999999">
      <c r="A277" s="990"/>
      <c r="B277" s="1639"/>
      <c r="C277" s="1639"/>
      <c r="D277" s="354"/>
      <c r="J277" s="1644"/>
      <c r="K277" s="1644"/>
      <c r="M277" s="1163"/>
      <c r="N277" s="1639"/>
      <c r="O277" s="1639"/>
      <c r="P277" s="1163"/>
      <c r="Q277" s="1163"/>
      <c r="R277" s="1163"/>
      <c r="S277" s="1163"/>
      <c r="T277" s="1639"/>
      <c r="U277" s="1163"/>
      <c r="V277" s="1163"/>
      <c r="W277" s="547"/>
      <c r="X277" s="1163"/>
      <c r="Y277" s="1163"/>
      <c r="Z277" s="1163"/>
      <c r="AA277" s="1163"/>
      <c r="AB277" s="1163"/>
      <c r="AC277" s="1635"/>
      <c r="AD277" s="569"/>
      <c r="AE277" s="569"/>
      <c r="AF277" s="569"/>
      <c r="AG277" s="569"/>
      <c r="AH277" s="1644">
        <v>11</v>
      </c>
    </row>
    <row s="1644" customFormat="1" customHeight="1" ht="11.549999999999999">
      <c r="A278" s="990"/>
      <c r="B278" s="1639"/>
      <c r="C278" s="1639"/>
      <c r="D278" s="354"/>
      <c r="J278" s="1644"/>
      <c r="K278" s="1644"/>
      <c r="M278" s="1163"/>
      <c r="N278" s="1639"/>
      <c r="O278" s="1639"/>
      <c r="P278" s="1163"/>
      <c r="Q278" s="1163"/>
      <c r="R278" s="1163"/>
      <c r="S278" s="1163"/>
      <c r="T278" s="1639"/>
      <c r="U278" s="1163"/>
      <c r="V278" s="1163"/>
      <c r="W278" s="547"/>
      <c r="X278" s="1163"/>
      <c r="Y278" s="1163"/>
      <c r="Z278" s="1163"/>
      <c r="AA278" s="1163"/>
      <c r="AB278" s="1163"/>
      <c r="AC278" s="1635"/>
      <c r="AD278" s="569"/>
      <c r="AE278" s="569"/>
      <c r="AF278" s="569"/>
      <c r="AG278" s="569"/>
      <c r="AH278" s="1644">
        <v>11</v>
      </c>
    </row>
    <row s="1644" customFormat="1" customHeight="1" ht="11.549999999999999">
      <c r="A279" s="990"/>
      <c r="B279" s="1639"/>
      <c r="C279" s="1639"/>
      <c r="D279" s="354"/>
      <c r="J279" s="1644"/>
      <c r="K279" s="1644"/>
      <c r="M279" s="1163"/>
      <c r="N279" s="1639"/>
      <c r="O279" s="1639"/>
      <c r="P279" s="1163"/>
      <c r="Q279" s="1163"/>
      <c r="R279" s="1163"/>
      <c r="S279" s="1163"/>
      <c r="T279" s="1639"/>
      <c r="U279" s="1163"/>
      <c r="V279" s="1163"/>
      <c r="W279" s="547"/>
      <c r="X279" s="1163"/>
      <c r="Y279" s="1163"/>
      <c r="Z279" s="1163"/>
      <c r="AA279" s="1163"/>
      <c r="AB279" s="1163"/>
      <c r="AC279" s="1635"/>
      <c r="AD279" s="569"/>
      <c r="AE279" s="569"/>
      <c r="AF279" s="569"/>
      <c r="AG279" s="569"/>
      <c r="AH279" s="1644">
        <v>11</v>
      </c>
    </row>
    <row s="1644" customFormat="1" customHeight="1" ht="11.549999999999999">
      <c r="A280" s="990"/>
      <c r="B280" s="1639"/>
      <c r="C280" s="1639"/>
      <c r="D280" s="354"/>
      <c r="J280" s="1644"/>
      <c r="K280" s="1644"/>
      <c r="M280" s="1163"/>
      <c r="N280" s="1639"/>
      <c r="O280" s="1639"/>
      <c r="P280" s="1163"/>
      <c r="Q280" s="1163"/>
      <c r="R280" s="1163"/>
      <c r="S280" s="1163"/>
      <c r="T280" s="1639"/>
      <c r="U280" s="1163"/>
      <c r="V280" s="1163"/>
      <c r="W280" s="547"/>
      <c r="X280" s="1163"/>
      <c r="Y280" s="1163"/>
      <c r="Z280" s="1163"/>
      <c r="AA280" s="1163"/>
      <c r="AB280" s="1163"/>
      <c r="AC280" s="1635"/>
      <c r="AD280" s="569"/>
      <c r="AE280" s="569"/>
      <c r="AF280" s="569"/>
      <c r="AG280" s="569"/>
      <c r="AH280" s="1644">
        <v>11</v>
      </c>
    </row>
    <row s="1644" customFormat="1" customHeight="1" ht="11.549999999999999">
      <c r="A281" s="990"/>
      <c r="B281" s="1639"/>
      <c r="C281" s="1639"/>
      <c r="D281" s="354"/>
      <c r="J281" s="1644"/>
      <c r="K281" s="1644"/>
      <c r="M281" s="1163"/>
      <c r="N281" s="1639"/>
      <c r="O281" s="1639"/>
      <c r="P281" s="1163"/>
      <c r="Q281" s="1163"/>
      <c r="R281" s="1163"/>
      <c r="S281" s="1163"/>
      <c r="T281" s="1639"/>
      <c r="U281" s="1163"/>
      <c r="V281" s="1163"/>
      <c r="W281" s="547"/>
      <c r="X281" s="1163"/>
      <c r="Y281" s="1163"/>
      <c r="Z281" s="1163"/>
      <c r="AA281" s="1163"/>
      <c r="AB281" s="1163"/>
      <c r="AC281" s="1635"/>
      <c r="AD281" s="569"/>
      <c r="AE281" s="569"/>
      <c r="AF281" s="569"/>
      <c r="AG281" s="569"/>
      <c r="AH281" s="1644">
        <v>11</v>
      </c>
    </row>
    <row s="1644" customFormat="1" customHeight="1" ht="11.549999999999999">
      <c r="A282" s="990"/>
      <c r="B282" s="1639"/>
      <c r="C282" s="1639"/>
      <c r="D282" s="354"/>
      <c r="J282" s="1644"/>
      <c r="K282" s="1644"/>
      <c r="M282" s="1163"/>
      <c r="N282" s="1639"/>
      <c r="O282" s="1639"/>
      <c r="P282" s="1163"/>
      <c r="Q282" s="1163"/>
      <c r="R282" s="1163"/>
      <c r="S282" s="1163"/>
      <c r="T282" s="1639"/>
      <c r="U282" s="1163"/>
      <c r="V282" s="1163"/>
      <c r="W282" s="547"/>
      <c r="X282" s="1163"/>
      <c r="Y282" s="1163"/>
      <c r="Z282" s="1163"/>
      <c r="AA282" s="1163"/>
      <c r="AB282" s="1163"/>
      <c r="AC282" s="1635"/>
      <c r="AD282" s="569"/>
      <c r="AE282" s="569"/>
      <c r="AF282" s="569"/>
      <c r="AG282" s="569"/>
      <c r="AH282" s="1644">
        <v>11</v>
      </c>
    </row>
    <row s="1644" customFormat="1" customHeight="1" ht="11.549999999999999">
      <c r="A283" s="990"/>
      <c r="B283" s="1639"/>
      <c r="C283" s="1639"/>
      <c r="D283" s="354"/>
      <c r="J283" s="1644"/>
      <c r="K283" s="1644"/>
      <c r="M283" s="1163"/>
      <c r="N283" s="1639"/>
      <c r="O283" s="1639"/>
      <c r="P283" s="1163"/>
      <c r="Q283" s="1163"/>
      <c r="R283" s="1163"/>
      <c r="S283" s="1163"/>
      <c r="T283" s="1639"/>
      <c r="U283" s="1163"/>
      <c r="V283" s="1163"/>
      <c r="W283" s="547"/>
      <c r="X283" s="1163"/>
      <c r="Y283" s="1163"/>
      <c r="Z283" s="1163"/>
      <c r="AA283" s="1163"/>
      <c r="AB283" s="1163"/>
      <c r="AC283" s="1635"/>
      <c r="AD283" s="569"/>
      <c r="AE283" s="569"/>
      <c r="AF283" s="569"/>
      <c r="AG283" s="569"/>
      <c r="AH283" s="1644">
        <v>11</v>
      </c>
    </row>
    <row s="1644" customFormat="1" customHeight="1" ht="11.549999999999999">
      <c r="A284" s="990"/>
      <c r="B284" s="1639"/>
      <c r="C284" s="1639"/>
      <c r="D284" s="354"/>
      <c r="J284" s="1644"/>
      <c r="K284" s="1644"/>
      <c r="M284" s="1163"/>
      <c r="N284" s="1639"/>
      <c r="O284" s="1639"/>
      <c r="P284" s="1163"/>
      <c r="Q284" s="1163"/>
      <c r="R284" s="1163"/>
      <c r="S284" s="1163"/>
      <c r="T284" s="1639"/>
      <c r="U284" s="1163"/>
      <c r="V284" s="1163"/>
      <c r="W284" s="547"/>
      <c r="X284" s="1163"/>
      <c r="Y284" s="1163"/>
      <c r="Z284" s="1163"/>
      <c r="AA284" s="1163"/>
      <c r="AB284" s="1163"/>
      <c r="AC284" s="1635"/>
      <c r="AD284" s="569"/>
      <c r="AE284" s="569"/>
      <c r="AF284" s="569"/>
      <c r="AG284" s="569"/>
      <c r="AH284" s="1644">
        <v>11</v>
      </c>
    </row>
    <row s="1644" customFormat="1" customHeight="1" ht="11.549999999999999">
      <c r="A285" s="990"/>
      <c r="B285" s="1639"/>
      <c r="C285" s="1639"/>
      <c r="D285" s="354"/>
      <c r="J285" s="1644"/>
      <c r="K285" s="1644"/>
      <c r="M285" s="1163"/>
      <c r="N285" s="1639"/>
      <c r="O285" s="1639"/>
      <c r="P285" s="1163"/>
      <c r="Q285" s="1163"/>
      <c r="R285" s="1163"/>
      <c r="S285" s="1163"/>
      <c r="T285" s="1639"/>
      <c r="U285" s="1163"/>
      <c r="V285" s="1163"/>
      <c r="W285" s="547"/>
      <c r="X285" s="1163"/>
      <c r="Y285" s="1163"/>
      <c r="Z285" s="1163"/>
      <c r="AA285" s="1163"/>
      <c r="AB285" s="1163"/>
      <c r="AC285" s="1635"/>
      <c r="AD285" s="569"/>
      <c r="AE285" s="569"/>
      <c r="AF285" s="569"/>
      <c r="AG285" s="569"/>
      <c r="AH285" s="1644">
        <v>11</v>
      </c>
    </row>
    <row s="1644" customFormat="1" customHeight="1" ht="11.549999999999999">
      <c r="A286" s="990"/>
      <c r="B286" s="1639"/>
      <c r="C286" s="1639"/>
      <c r="D286" s="354"/>
      <c r="J286" s="1644"/>
      <c r="K286" s="1644"/>
      <c r="M286" s="1163"/>
      <c r="N286" s="1639"/>
      <c r="O286" s="1639"/>
      <c r="P286" s="1163"/>
      <c r="Q286" s="1163"/>
      <c r="R286" s="1163"/>
      <c r="S286" s="1163"/>
      <c r="T286" s="1639"/>
      <c r="U286" s="1163"/>
      <c r="V286" s="1163"/>
      <c r="W286" s="547"/>
      <c r="X286" s="1163"/>
      <c r="Y286" s="1163"/>
      <c r="Z286" s="1163"/>
      <c r="AA286" s="1163"/>
      <c r="AB286" s="1163"/>
      <c r="AC286" s="1635"/>
      <c r="AD286" s="569"/>
      <c r="AE286" s="569"/>
      <c r="AF286" s="569"/>
      <c r="AG286" s="569"/>
      <c r="AH286" s="1644">
        <v>11</v>
      </c>
    </row>
    <row s="1644" customFormat="1" customHeight="1" ht="11.549999999999999">
      <c r="A287" s="990"/>
      <c r="B287" s="1639"/>
      <c r="C287" s="1639"/>
      <c r="D287" s="354"/>
      <c r="J287" s="1644"/>
      <c r="K287" s="1644"/>
      <c r="M287" s="1163"/>
      <c r="N287" s="1639"/>
      <c r="O287" s="1639"/>
      <c r="P287" s="1163"/>
      <c r="Q287" s="1163"/>
      <c r="R287" s="1163"/>
      <c r="S287" s="1163"/>
      <c r="T287" s="1639"/>
      <c r="U287" s="1163"/>
      <c r="V287" s="1163"/>
      <c r="W287" s="547"/>
      <c r="X287" s="1163"/>
      <c r="Y287" s="1163"/>
      <c r="Z287" s="1163"/>
      <c r="AA287" s="1163"/>
      <c r="AB287" s="1163"/>
      <c r="AC287" s="1635"/>
      <c r="AD287" s="569"/>
      <c r="AE287" s="569"/>
      <c r="AF287" s="569"/>
      <c r="AG287" s="569"/>
      <c r="AH287" s="1644">
        <v>11</v>
      </c>
    </row>
    <row s="1644" customFormat="1" customHeight="1" ht="11.549999999999999">
      <c r="A288" s="990"/>
      <c r="B288" s="1639"/>
      <c r="C288" s="1639"/>
      <c r="D288" s="354"/>
      <c r="J288" s="1644"/>
      <c r="K288" s="1644"/>
      <c r="M288" s="1163"/>
      <c r="N288" s="1639"/>
      <c r="O288" s="1639"/>
      <c r="P288" s="1163"/>
      <c r="Q288" s="1163"/>
      <c r="R288" s="1163"/>
      <c r="S288" s="1163"/>
      <c r="T288" s="1639"/>
      <c r="U288" s="1163"/>
      <c r="V288" s="1163"/>
      <c r="W288" s="547"/>
      <c r="X288" s="1163"/>
      <c r="Y288" s="1163"/>
      <c r="Z288" s="1163"/>
      <c r="AA288" s="1163"/>
      <c r="AB288" s="1163"/>
      <c r="AC288" s="1635"/>
      <c r="AD288" s="569"/>
      <c r="AE288" s="569"/>
      <c r="AF288" s="569"/>
      <c r="AG288" s="569"/>
      <c r="AH288" s="1644">
        <v>11</v>
      </c>
    </row>
    <row customHeight="1" ht="11.549999999999999">
      <c r="J289" s="1638"/>
      <c r="K289" s="1638"/>
      <c r="AH289" s="1634">
        <v>11</v>
      </c>
    </row>
    <row customHeight="1" ht="11.549999999999999">
      <c r="J290" s="1638"/>
      <c r="K290" s="1638"/>
      <c r="AH290" s="1634">
        <v>11</v>
      </c>
    </row>
    <row customHeight="1" ht="11.549999999999999">
      <c r="J291" s="1638"/>
      <c r="K291" s="1638"/>
      <c r="AH291" s="1634">
        <v>11</v>
      </c>
    </row>
    <row customHeight="1" ht="11.549999999999999">
      <c r="A292" s="993"/>
      <c r="B292" s="1634"/>
      <c r="D292" s="1634"/>
      <c r="J292" s="1638"/>
      <c r="K292" s="1638"/>
      <c r="M292" s="1634"/>
      <c r="P292" s="1634"/>
      <c r="Q292" s="1634"/>
      <c r="R292" s="1634"/>
      <c r="S292" s="1634"/>
      <c r="U292" s="1634"/>
      <c r="V292" s="1634"/>
      <c r="W292" s="1634"/>
      <c r="X292" s="1634"/>
      <c r="Y292" s="1634"/>
      <c r="Z292" s="1634"/>
      <c r="AA292" s="1634"/>
      <c r="AB292" s="1634"/>
      <c r="AC292" s="1634"/>
      <c r="AD292" s="1634"/>
      <c r="AE292" s="1634"/>
      <c r="AF292" s="1634"/>
      <c r="AG292" s="1634"/>
      <c r="AH292" s="1634">
        <v>11</v>
      </c>
    </row>
    <row customHeight="1" ht="11.549999999999999">
      <c r="A293" s="993"/>
      <c r="B293" s="1634"/>
      <c r="D293" s="1634"/>
      <c r="J293" s="1638"/>
      <c r="K293" s="1638"/>
      <c r="M293" s="1634"/>
      <c r="P293" s="1634"/>
      <c r="Q293" s="1634"/>
      <c r="R293" s="1634"/>
      <c r="S293" s="1634"/>
      <c r="U293" s="1634"/>
      <c r="V293" s="1634"/>
      <c r="W293" s="1634"/>
      <c r="X293" s="1634"/>
      <c r="Y293" s="1634"/>
      <c r="Z293" s="1634"/>
      <c r="AA293" s="1634"/>
      <c r="AB293" s="1634"/>
      <c r="AC293" s="1634"/>
      <c r="AD293" s="1634"/>
      <c r="AE293" s="1634"/>
      <c r="AF293" s="1634"/>
      <c r="AG293" s="1634"/>
      <c r="AH293" s="1634">
        <v>11</v>
      </c>
    </row>
    <row customHeight="1" ht="11.549999999999999">
      <c r="A294" s="993"/>
      <c r="B294" s="1634"/>
      <c r="D294" s="1634"/>
      <c r="J294" s="1638"/>
      <c r="K294" s="1638"/>
      <c r="M294" s="1634"/>
      <c r="P294" s="1634"/>
      <c r="Q294" s="1634"/>
      <c r="R294" s="1634"/>
      <c r="S294" s="1634"/>
      <c r="U294" s="1634"/>
      <c r="V294" s="1634"/>
      <c r="W294" s="1634"/>
      <c r="X294" s="1634"/>
      <c r="Y294" s="1634"/>
      <c r="Z294" s="1634"/>
      <c r="AA294" s="1634"/>
      <c r="AB294" s="1634"/>
      <c r="AC294" s="1634"/>
      <c r="AD294" s="1634"/>
      <c r="AE294" s="1634"/>
      <c r="AF294" s="1634"/>
      <c r="AG294" s="1634"/>
      <c r="AH294" s="1634">
        <v>11</v>
      </c>
    </row>
    <row customHeight="1" ht="11.549999999999999">
      <c r="A295" s="993"/>
      <c r="B295" s="1634"/>
      <c r="D295" s="1634"/>
      <c r="J295" s="1638"/>
      <c r="K295" s="1638"/>
      <c r="M295" s="1634"/>
      <c r="P295" s="1634"/>
      <c r="Q295" s="1634"/>
      <c r="R295" s="1634"/>
      <c r="S295" s="1634"/>
      <c r="U295" s="1634"/>
      <c r="V295" s="1634"/>
      <c r="W295" s="1634"/>
      <c r="X295" s="1634"/>
      <c r="Y295" s="1634"/>
      <c r="Z295" s="1634"/>
      <c r="AA295" s="1634"/>
      <c r="AB295" s="1634"/>
      <c r="AC295" s="1634"/>
      <c r="AD295" s="1634"/>
      <c r="AE295" s="1634"/>
      <c r="AF295" s="1634"/>
      <c r="AG295" s="1634"/>
      <c r="AH295" s="1634">
        <v>11</v>
      </c>
    </row>
    <row customHeight="1" ht="11.549999999999999">
      <c r="A296" s="993"/>
      <c r="B296" s="1634"/>
      <c r="D296" s="1634"/>
      <c r="J296" s="1638"/>
      <c r="K296" s="1638"/>
      <c r="M296" s="1634"/>
      <c r="P296" s="1634"/>
      <c r="Q296" s="1634"/>
      <c r="R296" s="1634"/>
      <c r="S296" s="1634"/>
      <c r="U296" s="1634"/>
      <c r="V296" s="1634"/>
      <c r="W296" s="1634"/>
      <c r="X296" s="1634"/>
      <c r="Y296" s="1634"/>
      <c r="Z296" s="1634"/>
      <c r="AA296" s="1634"/>
      <c r="AB296" s="1634"/>
      <c r="AC296" s="1634"/>
      <c r="AD296" s="1634"/>
      <c r="AE296" s="1634"/>
      <c r="AF296" s="1634"/>
      <c r="AG296" s="1634"/>
      <c r="AH296" s="1634">
        <v>11</v>
      </c>
    </row>
    <row customHeight="1" ht="11.549999999999999">
      <c r="A297" s="993"/>
      <c r="B297" s="1634"/>
      <c r="D297" s="1634"/>
      <c r="J297" s="1638"/>
      <c r="K297" s="1638"/>
      <c r="M297" s="1634"/>
      <c r="P297" s="1634"/>
      <c r="Q297" s="1634"/>
      <c r="R297" s="1634"/>
      <c r="S297" s="1634"/>
      <c r="U297" s="1634"/>
      <c r="V297" s="1634"/>
      <c r="W297" s="1634"/>
      <c r="X297" s="1634"/>
      <c r="Y297" s="1634"/>
      <c r="Z297" s="1634"/>
      <c r="AA297" s="1634"/>
      <c r="AB297" s="1634"/>
      <c r="AC297" s="1634"/>
      <c r="AD297" s="1634"/>
      <c r="AE297" s="1634"/>
      <c r="AF297" s="1634"/>
      <c r="AG297" s="1634"/>
      <c r="AH297" s="1634">
        <v>11</v>
      </c>
    </row>
    <row customHeight="1" ht="11.549999999999999">
      <c r="A298" s="993"/>
      <c r="B298" s="1634"/>
      <c r="D298" s="1634"/>
      <c r="J298" s="1638"/>
      <c r="K298" s="1638"/>
      <c r="M298" s="1634"/>
      <c r="P298" s="1634"/>
      <c r="Q298" s="1634"/>
      <c r="R298" s="1634"/>
      <c r="S298" s="1634"/>
      <c r="U298" s="1634"/>
      <c r="V298" s="1634"/>
      <c r="W298" s="1634"/>
      <c r="X298" s="1634"/>
      <c r="Y298" s="1634"/>
      <c r="Z298" s="1634"/>
      <c r="AA298" s="1634"/>
      <c r="AB298" s="1634"/>
      <c r="AC298" s="1634"/>
      <c r="AD298" s="1634"/>
      <c r="AE298" s="1634"/>
      <c r="AF298" s="1634"/>
      <c r="AG298" s="1634"/>
      <c r="AH298" s="1634">
        <v>11</v>
      </c>
    </row>
    <row customHeight="1" ht="11.549999999999999">
      <c r="A299" s="993"/>
      <c r="B299" s="1634"/>
      <c r="D299" s="1634"/>
      <c r="J299" s="1638"/>
      <c r="K299" s="1638"/>
      <c r="M299" s="1634"/>
      <c r="P299" s="1634"/>
      <c r="Q299" s="1634"/>
      <c r="R299" s="1634"/>
      <c r="S299" s="1634"/>
      <c r="U299" s="1634"/>
      <c r="V299" s="1634"/>
      <c r="W299" s="1634"/>
      <c r="X299" s="1634"/>
      <c r="Y299" s="1634"/>
      <c r="Z299" s="1634"/>
      <c r="AA299" s="1634"/>
      <c r="AB299" s="1634"/>
      <c r="AC299" s="1634"/>
      <c r="AD299" s="1634"/>
      <c r="AE299" s="1634"/>
      <c r="AF299" s="1634"/>
      <c r="AG299" s="1634"/>
      <c r="AH299" s="1634">
        <v>11</v>
      </c>
    </row>
    <row customHeight="1" ht="11.549999999999999">
      <c r="A300" s="993"/>
      <c r="B300" s="1634"/>
      <c r="D300" s="1634"/>
      <c r="J300" s="1638"/>
      <c r="K300" s="1638"/>
      <c r="M300" s="1634"/>
      <c r="P300" s="1634"/>
      <c r="Q300" s="1634"/>
      <c r="R300" s="1634"/>
      <c r="S300" s="1634"/>
      <c r="U300" s="1634"/>
      <c r="V300" s="1634"/>
      <c r="W300" s="1634"/>
      <c r="X300" s="1634"/>
      <c r="Y300" s="1634"/>
      <c r="Z300" s="1634"/>
      <c r="AA300" s="1634"/>
      <c r="AB300" s="1634"/>
      <c r="AC300" s="1634"/>
      <c r="AD300" s="1634"/>
      <c r="AE300" s="1634"/>
      <c r="AF300" s="1634"/>
      <c r="AG300" s="1634"/>
      <c r="AH300" s="1634">
        <v>11</v>
      </c>
    </row>
    <row customHeight="1" ht="11.549999999999999">
      <c r="A301" s="993"/>
      <c r="B301" s="1634"/>
      <c r="D301" s="1634"/>
      <c r="J301" s="1638"/>
      <c r="K301" s="1638"/>
      <c r="M301" s="1634"/>
      <c r="P301" s="1634"/>
      <c r="Q301" s="1634"/>
      <c r="R301" s="1634"/>
      <c r="S301" s="1634"/>
      <c r="U301" s="1634"/>
      <c r="V301" s="1634"/>
      <c r="W301" s="1634"/>
      <c r="X301" s="1634"/>
      <c r="Y301" s="1634"/>
      <c r="Z301" s="1634"/>
      <c r="AA301" s="1634"/>
      <c r="AB301" s="1634"/>
      <c r="AC301" s="1634"/>
      <c r="AD301" s="1634"/>
      <c r="AE301" s="1634"/>
      <c r="AF301" s="1634"/>
      <c r="AG301" s="1634"/>
      <c r="AH301" s="1634">
        <v>11</v>
      </c>
    </row>
    <row customHeight="1" ht="11.549999999999999">
      <c r="A302" s="993"/>
      <c r="B302" s="1634"/>
      <c r="D302" s="1634"/>
      <c r="J302" s="1638"/>
      <c r="K302" s="1638"/>
      <c r="M302" s="1634"/>
      <c r="P302" s="1634"/>
      <c r="Q302" s="1634"/>
      <c r="R302" s="1634"/>
      <c r="S302" s="1634"/>
      <c r="U302" s="1634"/>
      <c r="V302" s="1634"/>
      <c r="W302" s="1634"/>
      <c r="X302" s="1634"/>
      <c r="Y302" s="1634"/>
      <c r="Z302" s="1634"/>
      <c r="AA302" s="1634"/>
      <c r="AB302" s="1634"/>
      <c r="AC302" s="1634"/>
      <c r="AD302" s="1634"/>
      <c r="AE302" s="1634"/>
      <c r="AF302" s="1634"/>
      <c r="AG302" s="1634"/>
      <c r="AH302" s="1634">
        <v>11</v>
      </c>
    </row>
    <row customHeight="1" ht="11.25" hidden="1">
      <c r="A303" s="990" t="s">
        <v>82</v>
      </c>
      <c r="B303" s="1163">
        <v>0</v>
      </c>
      <c r="C303" s="1639">
        <v>0</v>
      </c>
      <c r="D303" s="1638">
        <v>3</v>
      </c>
      <c r="E303" s="1634">
        <v>7</v>
      </c>
      <c r="F303" s="1634">
        <v>54</v>
      </c>
      <c r="G303" s="1634">
        <v>10</v>
      </c>
      <c r="H303" s="1634">
        <v>0</v>
      </c>
      <c r="I303" s="1634">
        <v>40</v>
      </c>
      <c r="J303" s="1638">
        <v>0</v>
      </c>
      <c r="K303" s="1638">
        <v>0</v>
      </c>
      <c r="L303" s="1634">
        <v>102</v>
      </c>
      <c r="M303" s="1163">
        <v>9</v>
      </c>
      <c r="N303" s="1639">
        <v>5</v>
      </c>
      <c r="O303" s="1639">
        <v>3</v>
      </c>
      <c r="P303" s="1163">
        <v>3</v>
      </c>
      <c r="Q303" s="1163">
        <v>3</v>
      </c>
      <c r="R303" s="1163">
        <v>3</v>
      </c>
      <c r="S303" s="1163">
        <v>3</v>
      </c>
      <c r="T303" s="1639">
        <v>10</v>
      </c>
      <c r="U303" s="1163">
        <v>34</v>
      </c>
      <c r="V303" s="1163">
        <v>9</v>
      </c>
      <c r="W303" s="547">
        <v>8</v>
      </c>
      <c r="X303" s="1163">
        <v>8</v>
      </c>
      <c r="Y303" s="1163">
        <v>8</v>
      </c>
      <c r="Z303" s="1163">
        <v>8</v>
      </c>
      <c r="AA303" s="1163">
        <v>8</v>
      </c>
      <c r="AB303" s="1163">
        <v>8</v>
      </c>
      <c r="AC303" s="1635">
        <v>8</v>
      </c>
      <c r="AD303" s="1635">
        <v>8</v>
      </c>
      <c r="AE303" s="1635">
        <v>8</v>
      </c>
      <c r="AF303" s="1635">
        <v>8</v>
      </c>
      <c r="AG303" s="1635">
        <v>8</v>
      </c>
      <c r="AH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L25:L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K68 H66:K66"/>
    <dataValidation type="decimal" allowBlank="1" showErrorMessage="1" errorTitle="Ошибка" error="Введите значение от 0 до 100%" sqref="H90:K90 H95:K95">
      <formula1>0</formula1>
      <formula2>100</formula2>
    </dataValidation>
    <dataValidation type="decimal" allowBlank="1" showErrorMessage="1" errorTitle="Ошибка" error="Допускается ввод только действительных чисел!" sqref="H123:K123 H120:K120 H126:K126 H75:K80">
      <formula1>-9.99999999999999E+37</formula1>
      <formula2>9.99999999999999E+37</formula2>
    </dataValidation>
    <dataValidation type="decimal" allowBlank="1" showErrorMessage="1" errorTitle="Ошибка" error="Допускается ввод только действительных чисел!" sqref="H72:K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K130 H81:K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K67 H69:K69 H91:K94 H127:K127 H30:K30 H32:K33 H35:K38 H40:K65 H82:K86 H17:K17 H9:K13 H15:K15 H96:K119 H74:K74 H88:K89 H4:K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K70">
      <formula1>900</formula1>
    </dataValidation>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9274A4-3AA1-84CE-6253-0.12F739DF}" mc:Ignorable="x14ac xr xr2 xr3">
  <sheetPr>
    <tabColor theme="9" tint="-0.25"/>
  </sheetPr>
  <dimension ref="A1:CF47"/>
  <sheetViews>
    <sheetView topLeftCell="A1" showGridLines="0" zoomScale="90" workbookViewId="0">
      <selection activeCell="A32" sqref="A32:CF40"/>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Филиал ПАО "ОГК-2"-Ставропольская ГРЭС</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304</v>
      </c>
      <c r="F9" s="2105"/>
      <c r="G9" s="2105"/>
      <c r="H9" s="2105"/>
      <c r="I9" s="2105"/>
      <c r="J9" s="2105"/>
      <c r="K9" s="2105"/>
      <c r="L9" s="2105"/>
      <c r="M9" s="2105"/>
      <c r="N9" s="2105"/>
      <c r="O9" s="2105"/>
      <c r="P9" s="2105"/>
      <c r="Q9" s="2105"/>
      <c r="R9" s="2106"/>
      <c r="S9" s="2130" t="s">
        <v>305</v>
      </c>
      <c r="T9" s="337"/>
      <c r="CF9" s="508">
        <v>19</v>
      </c>
    </row>
    <row customHeight="1" ht="48.29999999999999">
      <c r="D10" s="554" t="s">
        <v>88</v>
      </c>
      <c r="E10" s="2130" t="s">
        <v>88</v>
      </c>
      <c r="F10" s="2130"/>
      <c r="G10" s="524" t="s">
        <v>306</v>
      </c>
      <c r="H10" s="2130" t="s">
        <v>88</v>
      </c>
      <c r="I10" s="2130"/>
      <c r="J10" s="524" t="s">
        <v>606</v>
      </c>
      <c r="K10" s="524" t="s">
        <v>607</v>
      </c>
      <c r="L10" s="2130" t="s">
        <v>88</v>
      </c>
      <c r="M10" s="2130"/>
      <c r="N10" s="524" t="s">
        <v>608</v>
      </c>
      <c r="O10" s="524" t="s">
        <v>609</v>
      </c>
      <c r="P10" s="524" t="s">
        <v>610</v>
      </c>
      <c r="Q10" s="524" t="s">
        <v>611</v>
      </c>
      <c r="R10" s="524" t="s">
        <v>612</v>
      </c>
      <c r="S10" s="2130"/>
      <c r="T10" s="337"/>
      <c r="CF10" s="508">
        <v>46</v>
      </c>
    </row>
    <row s="1645" customFormat="1" customHeight="1" ht="15" hidden="1">
      <c r="A11" s="1055"/>
      <c r="D11" s="1028" t="s">
        <v>109</v>
      </c>
      <c r="E11" s="1028"/>
      <c r="F11" s="1028" t="s">
        <v>110</v>
      </c>
      <c r="G11" s="1028" t="s">
        <v>90</v>
      </c>
      <c r="H11" s="1028"/>
      <c r="I11" s="1028" t="s">
        <v>91</v>
      </c>
      <c r="J11" s="1028" t="s">
        <v>111</v>
      </c>
      <c r="K11" s="1028" t="s">
        <v>92</v>
      </c>
      <c r="L11" s="1028"/>
      <c r="M11" s="1028" t="s">
        <v>93</v>
      </c>
      <c r="N11" s="1028" t="s">
        <v>112</v>
      </c>
      <c r="O11" s="1028" t="s">
        <v>154</v>
      </c>
      <c r="P11" s="1028" t="s">
        <v>155</v>
      </c>
      <c r="Q11" s="1028" t="s">
        <v>156</v>
      </c>
      <c r="R11" s="1028" t="s">
        <v>157</v>
      </c>
      <c r="S11" s="1028" t="s">
        <v>158</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380</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117</v>
      </c>
      <c r="B14" s="627"/>
      <c r="C14" s="627"/>
      <c r="D14" s="2383" t="s">
        <v>109</v>
      </c>
      <c r="E14" s="2380" t="s">
        <v>105</v>
      </c>
      <c r="F14" s="2381"/>
      <c r="G14" s="2382"/>
      <c r="H14" s="2386"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613</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568</v>
      </c>
      <c r="F15" s="2381"/>
      <c r="G15" s="2382"/>
      <c r="H15" s="2386" t="str">
        <f>IF(A14="","",INDEX(DIFFERENTIATION_UNMERGE_AREA,MATCH(A14,DIFFERENTIATION_ID_DIFF,0)))</f>
        <v>без дифференциации</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569</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614</v>
      </c>
      <c r="F17" s="2379"/>
      <c r="G17" s="2379"/>
      <c r="H17" s="2379"/>
      <c r="I17" s="2379"/>
      <c r="J17" s="2379"/>
      <c r="K17" s="2379"/>
      <c r="L17" s="2379"/>
      <c r="M17" s="2379"/>
      <c r="N17" s="2379"/>
      <c r="O17" s="2379"/>
      <c r="P17" s="2379"/>
      <c r="Q17" s="561">
        <f>SUMIF(T18:T19,"i",Q18:Q19)</f>
        <v>0</v>
      </c>
      <c r="R17" s="1020"/>
      <c r="S17" s="900" t="s">
        <v>615</v>
      </c>
      <c r="T17" s="720" t="s">
        <v>616</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617</v>
      </c>
      <c r="F20" s="2379"/>
      <c r="G20" s="2379"/>
      <c r="H20" s="2379"/>
      <c r="I20" s="2379"/>
      <c r="J20" s="2379"/>
      <c r="K20" s="2379"/>
      <c r="L20" s="2379"/>
      <c r="M20" s="2379"/>
      <c r="N20" s="2379"/>
      <c r="O20" s="2379"/>
      <c r="P20" s="2379"/>
      <c r="Q20" s="561">
        <f>SUMIF(T21:T22,"i",Q21:Q22)</f>
        <v>0</v>
      </c>
      <c r="R20" s="1020"/>
      <c r="S20" s="712" t="s">
        <v>618</v>
      </c>
      <c r="T20" s="720" t="s">
        <v>616</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5" hidden="1">
      <c r="A23" s="626" t="s">
        <v>123</v>
      </c>
      <c r="B23" s="627"/>
      <c r="C23" s="627" t="s">
        <v>22</v>
      </c>
      <c r="D23" s="2581" t="s">
        <v>156</v>
      </c>
      <c r="E23" s="2380" t="s">
        <v>105</v>
      </c>
      <c r="F23" s="2381"/>
      <c r="G23" s="2382"/>
      <c r="H23" s="2386" t="str">
        <f>IF(A23="","",INDEX(DIFFERENTIATION_UNMERGE_VD,MATCH(A23,DIFFERENTIATION_ID_DIFF,0)))</f>
        <v>Передача. Тепловая энергия</v>
      </c>
      <c r="I23" s="2386"/>
      <c r="J23" s="2386"/>
      <c r="K23" s="2386"/>
      <c r="L23" s="2386"/>
      <c r="M23" s="2386"/>
      <c r="N23" s="2386"/>
      <c r="O23" s="2386"/>
      <c r="P23" s="2386"/>
      <c r="Q23" s="2386"/>
      <c r="R23" s="2386"/>
      <c r="S23" s="722"/>
      <c r="T23" s="719"/>
      <c r="U23" s="628"/>
      <c r="V23" s="628"/>
      <c r="W23" s="629"/>
      <c r="X23" s="629"/>
      <c r="Y23" s="629"/>
      <c r="Z23" s="629"/>
      <c r="AA23" s="630"/>
      <c r="AB23" s="631"/>
      <c r="AC23" s="2378"/>
      <c r="AD23" s="632"/>
      <c r="AE23" s="633" t="s">
        <v>22</v>
      </c>
      <c r="AF23" s="633"/>
      <c r="AG23" s="634" t="s">
        <v>613</v>
      </c>
      <c r="AH23" s="635">
        <v>3</v>
      </c>
      <c r="AI23" s="628"/>
      <c r="AJ23" s="628"/>
      <c r="AK23" s="628"/>
      <c r="AL23" s="628"/>
      <c r="AM23" s="628"/>
      <c r="AN23" s="628"/>
      <c r="AO23" s="628"/>
      <c r="AP23" s="628"/>
      <c r="AQ23" s="628"/>
      <c r="AR23" s="628"/>
      <c r="AS23" s="628"/>
      <c r="AT23" s="628"/>
      <c r="AU23" s="628"/>
      <c r="AV23" s="628"/>
      <c r="AW23" s="628"/>
      <c r="AX23" s="628"/>
      <c r="AY23" s="628"/>
      <c r="AZ23" s="628"/>
      <c r="BA23" s="628"/>
      <c r="BB23" s="628"/>
      <c r="BC23" s="628"/>
      <c r="BD23" s="628"/>
      <c r="BE23" s="628"/>
      <c r="BF23" s="628"/>
      <c r="BG23" s="628"/>
      <c r="BH23" s="628"/>
      <c r="BI23" s="628"/>
      <c r="BJ23" s="628"/>
      <c r="BK23" s="628"/>
      <c r="BL23" s="628"/>
      <c r="BM23" s="628"/>
      <c r="BN23" s="628"/>
      <c r="BO23" s="628"/>
      <c r="BP23" s="628"/>
      <c r="BQ23" s="628"/>
      <c r="BR23" s="628"/>
      <c r="BS23" s="628"/>
      <c r="BT23" s="628"/>
      <c r="BU23" s="628"/>
      <c r="BV23" s="629"/>
      <c r="BW23" s="629"/>
      <c r="BX23" s="629"/>
      <c r="BY23" s="629"/>
      <c r="BZ23" s="629"/>
      <c r="CA23" s="629"/>
      <c r="CB23" s="629"/>
      <c r="CC23" s="629"/>
      <c r="CD23" s="629"/>
      <c r="CE23" s="629"/>
      <c r="CF23" s="1853"/>
    </row>
    <row customHeight="1" ht="15" hidden="1">
      <c r="A24" s="626"/>
      <c r="B24" s="627"/>
      <c r="C24" s="627"/>
      <c r="D24" s="2582"/>
      <c r="E24" s="2380" t="s">
        <v>568</v>
      </c>
      <c r="F24" s="2381"/>
      <c r="G24" s="2382"/>
      <c r="H24" s="2386" t="str">
        <f>IF(A23="","",INDEX(DIFFERENTIATION_UNMERGE_AREA,MATCH(A23,DIFFERENTIATION_ID_DIFF,0)))</f>
        <v>без дифференциации</v>
      </c>
      <c r="I24" s="2386"/>
      <c r="J24" s="2386"/>
      <c r="K24" s="2386"/>
      <c r="L24" s="2386"/>
      <c r="M24" s="2386"/>
      <c r="N24" s="2386"/>
      <c r="O24" s="2386"/>
      <c r="P24" s="2386"/>
      <c r="Q24" s="2386"/>
      <c r="R24" s="2386"/>
      <c r="S24" s="722"/>
      <c r="T24" s="719"/>
      <c r="U24" s="628"/>
      <c r="V24" s="628"/>
      <c r="W24" s="629"/>
      <c r="X24" s="629"/>
      <c r="Y24" s="629"/>
      <c r="Z24" s="629"/>
      <c r="AA24" s="630"/>
      <c r="AB24" s="631"/>
      <c r="AC24" s="2378"/>
      <c r="AD24" s="632"/>
      <c r="AE24" s="633"/>
      <c r="AF24" s="633"/>
      <c r="AG24" s="634"/>
      <c r="AH24" s="635"/>
      <c r="AI24" s="628"/>
      <c r="AJ24" s="628"/>
      <c r="AK24" s="628"/>
      <c r="AL24" s="628"/>
      <c r="AM24" s="628"/>
      <c r="AN24" s="628"/>
      <c r="AO24" s="628"/>
      <c r="AP24" s="628"/>
      <c r="AQ24" s="628"/>
      <c r="AR24" s="628"/>
      <c r="AS24" s="628"/>
      <c r="AT24" s="628"/>
      <c r="AU24" s="628"/>
      <c r="AV24" s="628"/>
      <c r="AW24" s="628"/>
      <c r="AX24" s="628"/>
      <c r="AY24" s="628"/>
      <c r="AZ24" s="628"/>
      <c r="BA24" s="628"/>
      <c r="BB24" s="628"/>
      <c r="BC24" s="628"/>
      <c r="BD24" s="628"/>
      <c r="BE24" s="628"/>
      <c r="BF24" s="628"/>
      <c r="BG24" s="628"/>
      <c r="BH24" s="628"/>
      <c r="BI24" s="628"/>
      <c r="BJ24" s="628"/>
      <c r="BK24" s="628"/>
      <c r="BL24" s="628"/>
      <c r="BM24" s="628"/>
      <c r="BN24" s="628"/>
      <c r="BO24" s="628"/>
      <c r="BP24" s="628"/>
      <c r="BQ24" s="628"/>
      <c r="BR24" s="628"/>
      <c r="BS24" s="628"/>
      <c r="BT24" s="628"/>
      <c r="BU24" s="628"/>
      <c r="BV24" s="629"/>
      <c r="BW24" s="629"/>
      <c r="BX24" s="629"/>
      <c r="BY24" s="629"/>
      <c r="BZ24" s="629"/>
      <c r="CA24" s="629"/>
      <c r="CB24" s="629"/>
      <c r="CC24" s="629"/>
      <c r="CD24" s="629"/>
      <c r="CE24" s="629"/>
      <c r="CF24" s="1853"/>
    </row>
    <row customHeight="1" ht="15" hidden="1">
      <c r="A25" s="626"/>
      <c r="B25" s="627"/>
      <c r="C25" s="627"/>
      <c r="D25" s="2582"/>
      <c r="E25" s="2380" t="s">
        <v>569</v>
      </c>
      <c r="F25" s="2381"/>
      <c r="G25" s="2382"/>
      <c r="H25" s="2386" t="str">
        <f>IF(A23="","",INDEX(DIFFERENTIATION_UNMERGE_SYSTEM,MATCH(A23,DIFFERENTIATION_ID_DIFF,0)))</f>
        <v>без дифференциации</v>
      </c>
      <c r="I25" s="2386"/>
      <c r="J25" s="2386"/>
      <c r="K25" s="2386"/>
      <c r="L25" s="2386"/>
      <c r="M25" s="2386"/>
      <c r="N25" s="2386"/>
      <c r="O25" s="2386"/>
      <c r="P25" s="2386"/>
      <c r="Q25" s="2386"/>
      <c r="R25" s="2386"/>
      <c r="S25" s="722"/>
      <c r="T25" s="719"/>
      <c r="U25" s="628"/>
      <c r="V25" s="628"/>
      <c r="W25" s="629"/>
      <c r="X25" s="629"/>
      <c r="Y25" s="629"/>
      <c r="Z25" s="629"/>
      <c r="AA25" s="630"/>
      <c r="AB25" s="631"/>
      <c r="AC25" s="2378"/>
      <c r="AD25" s="632"/>
      <c r="AE25" s="633"/>
      <c r="AF25" s="633"/>
      <c r="AG25" s="634"/>
      <c r="AH25" s="635"/>
      <c r="AI25" s="628"/>
      <c r="AJ25" s="628"/>
      <c r="AK25" s="628"/>
      <c r="AL25" s="628"/>
      <c r="AM25" s="628"/>
      <c r="AN25" s="628"/>
      <c r="AO25" s="628"/>
      <c r="AP25" s="628"/>
      <c r="AQ25" s="628"/>
      <c r="AR25" s="628"/>
      <c r="AS25" s="628"/>
      <c r="AT25" s="628"/>
      <c r="AU25" s="628"/>
      <c r="AV25" s="628"/>
      <c r="AW25" s="628"/>
      <c r="AX25" s="628"/>
      <c r="AY25" s="628"/>
      <c r="AZ25" s="628"/>
      <c r="BA25" s="628"/>
      <c r="BB25" s="628"/>
      <c r="BC25" s="628"/>
      <c r="BD25" s="628"/>
      <c r="BE25" s="628"/>
      <c r="BF25" s="628"/>
      <c r="BG25" s="628"/>
      <c r="BH25" s="628"/>
      <c r="BI25" s="628"/>
      <c r="BJ25" s="628"/>
      <c r="BK25" s="628"/>
      <c r="BL25" s="628"/>
      <c r="BM25" s="628"/>
      <c r="BN25" s="628"/>
      <c r="BO25" s="628"/>
      <c r="BP25" s="628"/>
      <c r="BQ25" s="628"/>
      <c r="BR25" s="628"/>
      <c r="BS25" s="628"/>
      <c r="BT25" s="628"/>
      <c r="BU25" s="628"/>
      <c r="BV25" s="629"/>
      <c r="BW25" s="629"/>
      <c r="BX25" s="629"/>
      <c r="BY25" s="629"/>
      <c r="BZ25" s="629"/>
      <c r="CA25" s="629"/>
      <c r="CB25" s="629"/>
      <c r="CC25" s="629"/>
      <c r="CD25" s="629"/>
      <c r="CE25" s="629"/>
      <c r="CF25" s="1853"/>
    </row>
    <row customHeight="1" ht="24.75" hidden="1">
      <c r="A26" s="1809"/>
      <c r="B26" s="1163"/>
      <c r="C26" s="415"/>
      <c r="D26" s="2582"/>
      <c r="E26" s="2379" t="s">
        <v>614</v>
      </c>
      <c r="F26" s="2379"/>
      <c r="G26" s="2379"/>
      <c r="H26" s="2379"/>
      <c r="I26" s="2379"/>
      <c r="J26" s="2379"/>
      <c r="K26" s="2379"/>
      <c r="L26" s="2379"/>
      <c r="M26" s="2379"/>
      <c r="N26" s="2379"/>
      <c r="O26" s="2379"/>
      <c r="P26" s="2379"/>
      <c r="Q26" s="561">
        <f>SUMIF(T27:T28,"i",Q27:Q28)</f>
        <v>0</v>
      </c>
      <c r="R26" s="1020"/>
      <c r="S26" s="1801" t="s">
        <v>615</v>
      </c>
      <c r="T26" s="720" t="s">
        <v>616</v>
      </c>
      <c r="U26" s="2377">
        <v>1</v>
      </c>
      <c r="V26" s="2377" t="s">
        <v>579</v>
      </c>
      <c r="W26" s="1163"/>
      <c r="X26" s="1163"/>
      <c r="Y26" s="1163"/>
      <c r="Z26" s="1163"/>
      <c r="AA26" s="1639"/>
      <c r="AB26" s="1163"/>
      <c r="AC26" s="2378"/>
      <c r="AD26" s="632"/>
      <c r="AE26" s="1163"/>
      <c r="AF26" s="1163"/>
      <c r="AG26" s="1639"/>
      <c r="AH26" s="1639"/>
      <c r="AI26" s="1639"/>
      <c r="AJ26" s="1639"/>
      <c r="AK26" s="1639"/>
      <c r="AL26" s="1639"/>
      <c r="AM26" s="1639"/>
      <c r="AN26" s="1639"/>
      <c r="AO26" s="1639"/>
      <c r="AP26" s="1639"/>
      <c r="AQ26" s="1639"/>
      <c r="AR26" s="1639"/>
      <c r="AS26" s="1639"/>
      <c r="AT26" s="1639"/>
      <c r="AU26" s="1639"/>
      <c r="AV26" s="1639"/>
      <c r="AW26" s="1639"/>
      <c r="AX26" s="1639"/>
      <c r="AY26" s="1639"/>
      <c r="AZ26" s="1639"/>
      <c r="BA26" s="1639"/>
      <c r="BB26" s="1639"/>
      <c r="BC26" s="1639"/>
      <c r="BD26" s="1639"/>
      <c r="BE26" s="1639"/>
      <c r="BF26" s="1639"/>
      <c r="BG26" s="1639"/>
      <c r="BH26" s="1639"/>
      <c r="BI26" s="1639"/>
      <c r="BJ26" s="1639"/>
      <c r="BK26" s="1639"/>
      <c r="BL26" s="1639"/>
      <c r="BM26" s="1639"/>
      <c r="BN26" s="1639"/>
      <c r="BO26" s="1639"/>
      <c r="BP26" s="1639"/>
      <c r="BQ26" s="1639"/>
      <c r="BR26" s="1639"/>
      <c r="BS26" s="1639"/>
      <c r="BT26" s="1639"/>
      <c r="BU26" s="1639"/>
      <c r="BV26" s="1163"/>
      <c r="BW26" s="1163"/>
      <c r="BX26" s="1163"/>
      <c r="BY26" s="1163"/>
      <c r="BZ26" s="1163"/>
      <c r="CA26" s="1163"/>
      <c r="CB26" s="1163"/>
      <c r="CC26" s="1163"/>
      <c r="CD26" s="1163"/>
      <c r="CE26" s="1163"/>
      <c r="CF26" s="1853"/>
    </row>
    <row customHeight="1" ht="11.25" hidden="1">
      <c r="A27" s="1796"/>
      <c r="B27" s="1639"/>
      <c r="C27" s="1639"/>
      <c r="D27" s="2582"/>
      <c r="E27" s="638"/>
      <c r="F27" s="638">
        <v>0</v>
      </c>
      <c r="G27" s="638"/>
      <c r="H27" s="638"/>
      <c r="I27" s="638"/>
      <c r="J27" s="638"/>
      <c r="K27" s="638"/>
      <c r="L27" s="638"/>
      <c r="M27" s="638"/>
      <c r="N27" s="638"/>
      <c r="O27" s="638"/>
      <c r="P27" s="638"/>
      <c r="Q27" s="638"/>
      <c r="R27" s="638"/>
      <c r="S27" s="639"/>
      <c r="T27" s="721"/>
      <c r="U27" s="2377"/>
      <c r="V27" s="2377"/>
      <c r="W27" s="1639"/>
      <c r="X27" s="1639"/>
      <c r="Y27" s="1639"/>
      <c r="Z27" s="1639"/>
      <c r="AA27" s="1639"/>
      <c r="AB27" s="1163"/>
      <c r="AC27" s="2378"/>
      <c r="AD27" s="632"/>
      <c r="AE27" s="1163"/>
      <c r="AF27" s="1163"/>
      <c r="AG27" s="1639"/>
      <c r="AH27" s="1639"/>
      <c r="AI27" s="1639"/>
      <c r="AJ27" s="1639"/>
      <c r="AK27" s="1639"/>
      <c r="AL27" s="1639"/>
      <c r="AM27" s="1639"/>
      <c r="AN27" s="1639"/>
      <c r="AO27" s="1639"/>
      <c r="AP27" s="1639"/>
      <c r="AQ27" s="1639"/>
      <c r="AR27" s="1639"/>
      <c r="AS27" s="1639"/>
      <c r="AT27" s="1639"/>
      <c r="AU27" s="1639"/>
      <c r="AV27" s="1639"/>
      <c r="AW27" s="1639"/>
      <c r="AX27" s="1639"/>
      <c r="AY27" s="1639"/>
      <c r="AZ27" s="1639"/>
      <c r="BA27" s="1639"/>
      <c r="BB27" s="1639"/>
      <c r="BC27" s="1639"/>
      <c r="BD27" s="1639"/>
      <c r="BE27" s="1639"/>
      <c r="BF27" s="1639"/>
      <c r="BG27" s="1639"/>
      <c r="BH27" s="1639"/>
      <c r="BI27" s="1639"/>
      <c r="BJ27" s="1639"/>
      <c r="BK27" s="1639"/>
      <c r="BL27" s="1639"/>
      <c r="BM27" s="1639"/>
      <c r="BN27" s="1639"/>
      <c r="BO27" s="1639"/>
      <c r="BP27" s="1639"/>
      <c r="BQ27" s="1639"/>
      <c r="BR27" s="1639"/>
      <c r="BS27" s="1639"/>
      <c r="BT27" s="1639"/>
      <c r="BU27" s="1639"/>
      <c r="BV27" s="1639"/>
      <c r="BW27" s="1639"/>
      <c r="BX27" s="1639"/>
      <c r="BY27" s="1639"/>
      <c r="BZ27" s="1639"/>
      <c r="CA27" s="1639"/>
      <c r="CB27" s="1639"/>
      <c r="CC27" s="1639"/>
      <c r="CD27" s="1639"/>
      <c r="CE27" s="1639"/>
      <c r="CF27" s="1853"/>
    </row>
    <row customHeight="1" ht="11.25" hidden="1">
      <c r="A28" s="1809"/>
      <c r="B28" s="1163"/>
      <c r="C28" s="415"/>
      <c r="D28" s="2582"/>
      <c r="E28" s="652" t="s">
        <v>22</v>
      </c>
      <c r="F28" s="1171" t="s">
        <v>22</v>
      </c>
      <c r="G28" s="1171" t="s">
        <v>619</v>
      </c>
      <c r="H28" s="654" t="s">
        <v>22</v>
      </c>
      <c r="I28" s="654"/>
      <c r="J28" s="654"/>
      <c r="K28" s="654"/>
      <c r="L28" s="654"/>
      <c r="M28" s="654"/>
      <c r="N28" s="654"/>
      <c r="O28" s="654"/>
      <c r="P28" s="654"/>
      <c r="Q28" s="654"/>
      <c r="R28" s="655"/>
      <c r="S28" s="656"/>
      <c r="T28" s="721"/>
      <c r="U28" s="2377"/>
      <c r="V28" s="2377"/>
      <c r="W28" s="1163"/>
      <c r="X28" s="1163"/>
      <c r="Y28" s="1163"/>
      <c r="Z28" s="1163"/>
      <c r="AA28" s="1639"/>
      <c r="AB28" s="1163"/>
      <c r="AC28" s="2378"/>
      <c r="AD28" s="632"/>
      <c r="AE28" s="1163"/>
      <c r="AF28" s="1163"/>
      <c r="AG28" s="1639"/>
      <c r="AH28" s="1639"/>
      <c r="AI28" s="1639"/>
      <c r="AJ28" s="1639"/>
      <c r="AK28" s="1639"/>
      <c r="AL28" s="1639"/>
      <c r="AM28" s="1639"/>
      <c r="AN28" s="1639"/>
      <c r="AO28" s="1639"/>
      <c r="AP28" s="1639"/>
      <c r="AQ28" s="1639"/>
      <c r="AR28" s="1639"/>
      <c r="AS28" s="1639"/>
      <c r="AT28" s="1639"/>
      <c r="AU28" s="1639"/>
      <c r="AV28" s="1639"/>
      <c r="AW28" s="1639"/>
      <c r="AX28" s="1639"/>
      <c r="AY28" s="1639"/>
      <c r="AZ28" s="1639"/>
      <c r="BA28" s="1639"/>
      <c r="BB28" s="1639"/>
      <c r="BC28" s="1639"/>
      <c r="BD28" s="1639"/>
      <c r="BE28" s="1639"/>
      <c r="BF28" s="1639"/>
      <c r="BG28" s="1639"/>
      <c r="BH28" s="1639"/>
      <c r="BI28" s="1639"/>
      <c r="BJ28" s="1639"/>
      <c r="BK28" s="1639"/>
      <c r="BL28" s="1639"/>
      <c r="BM28" s="1639"/>
      <c r="BN28" s="1639"/>
      <c r="BO28" s="1639"/>
      <c r="BP28" s="1639"/>
      <c r="BQ28" s="1639"/>
      <c r="BR28" s="1639"/>
      <c r="BS28" s="1639"/>
      <c r="BT28" s="1639"/>
      <c r="BU28" s="1639"/>
      <c r="BV28" s="1163"/>
      <c r="BW28" s="1163"/>
      <c r="BX28" s="1163"/>
      <c r="BY28" s="1163"/>
      <c r="BZ28" s="1163"/>
      <c r="CA28" s="1163"/>
      <c r="CB28" s="1163"/>
      <c r="CC28" s="1163"/>
      <c r="CD28" s="1163"/>
      <c r="CE28" s="1163"/>
      <c r="CF28" s="1853"/>
    </row>
    <row customHeight="1" ht="5.25" hidden="1">
      <c r="A29" s="1796"/>
      <c r="B29" s="1639"/>
      <c r="C29" s="1639"/>
      <c r="D29" s="2582"/>
      <c r="E29" s="1042"/>
      <c r="F29" s="1042"/>
      <c r="G29" s="1042"/>
      <c r="H29" s="1042"/>
      <c r="I29" s="1042"/>
      <c r="J29" s="1042"/>
      <c r="K29" s="1042"/>
      <c r="L29" s="1042"/>
      <c r="M29" s="1042"/>
      <c r="N29" s="1042"/>
      <c r="O29" s="1042"/>
      <c r="P29" s="1042"/>
      <c r="Q29" s="1043"/>
      <c r="R29" s="1044"/>
      <c r="S29" s="1045"/>
      <c r="T29" s="720" t="s">
        <v>616</v>
      </c>
      <c r="U29" s="2377">
        <v>1</v>
      </c>
      <c r="V29" s="2377" t="s">
        <v>579</v>
      </c>
      <c r="W29" s="1639"/>
      <c r="X29" s="1639"/>
      <c r="Y29" s="1639"/>
      <c r="Z29" s="1639"/>
      <c r="AA29" s="1639"/>
      <c r="AB29" s="1639"/>
      <c r="AC29" s="1040"/>
      <c r="AD29" s="1041"/>
      <c r="AE29" s="1639"/>
      <c r="AF29" s="1639"/>
      <c r="AG29" s="1639"/>
      <c r="AH29" s="1639"/>
      <c r="AI29" s="1639"/>
      <c r="AJ29" s="1639"/>
      <c r="AK29" s="1639"/>
      <c r="AL29" s="1639"/>
      <c r="AM29" s="1639"/>
      <c r="AN29" s="1639"/>
      <c r="AO29" s="1639"/>
      <c r="AP29" s="1639"/>
      <c r="AQ29" s="1639"/>
      <c r="AR29" s="1639"/>
      <c r="AS29" s="1639"/>
      <c r="AT29" s="1639"/>
      <c r="AU29" s="1639"/>
      <c r="AV29" s="1639"/>
      <c r="AW29" s="1639"/>
      <c r="AX29" s="1639"/>
      <c r="AY29" s="1639"/>
      <c r="AZ29" s="1639"/>
      <c r="BA29" s="1639"/>
      <c r="BB29" s="1639"/>
      <c r="BC29" s="1639"/>
      <c r="BD29" s="1639"/>
      <c r="BE29" s="1639"/>
      <c r="BF29" s="1639"/>
      <c r="BG29" s="1639"/>
      <c r="BH29" s="1639"/>
      <c r="BI29" s="1639"/>
      <c r="BJ29" s="1639"/>
      <c r="BK29" s="1639"/>
      <c r="BL29" s="1639"/>
      <c r="BM29" s="1639"/>
      <c r="BN29" s="1639"/>
      <c r="BO29" s="1639"/>
      <c r="BP29" s="1639"/>
      <c r="BQ29" s="1639"/>
      <c r="BR29" s="1639"/>
      <c r="BS29" s="1639"/>
      <c r="BT29" s="1639"/>
      <c r="BU29" s="1639"/>
      <c r="BV29" s="1639"/>
      <c r="BW29" s="1639"/>
      <c r="BX29" s="1639"/>
      <c r="BY29" s="1639"/>
      <c r="BZ29" s="1639"/>
      <c r="CA29" s="1639"/>
      <c r="CB29" s="1639"/>
      <c r="CC29" s="1639"/>
      <c r="CD29" s="1639"/>
      <c r="CE29" s="1639"/>
      <c r="CF29" s="1319"/>
    </row>
    <row customHeight="1" ht="5.25" hidden="1">
      <c r="A30" s="1796"/>
      <c r="B30" s="1639"/>
      <c r="C30" s="1639"/>
      <c r="D30" s="2582"/>
      <c r="E30" s="638"/>
      <c r="F30" s="638"/>
      <c r="G30" s="638"/>
      <c r="H30" s="638"/>
      <c r="I30" s="638"/>
      <c r="J30" s="638"/>
      <c r="K30" s="638"/>
      <c r="L30" s="638"/>
      <c r="M30" s="638"/>
      <c r="N30" s="638"/>
      <c r="O30" s="638"/>
      <c r="P30" s="638"/>
      <c r="Q30" s="638"/>
      <c r="R30" s="638"/>
      <c r="S30" s="639"/>
      <c r="T30" s="721"/>
      <c r="U30" s="2377"/>
      <c r="V30" s="2377"/>
      <c r="W30" s="1639"/>
      <c r="X30" s="1639"/>
      <c r="Y30" s="1639"/>
      <c r="Z30" s="1639"/>
      <c r="AA30" s="1639"/>
      <c r="AB30" s="1639"/>
      <c r="AC30" s="1040"/>
      <c r="AD30" s="1041"/>
      <c r="AE30" s="1639"/>
      <c r="AF30" s="1639"/>
      <c r="AG30" s="1639"/>
      <c r="AH30" s="1639"/>
      <c r="AI30" s="1639"/>
      <c r="AJ30" s="1639"/>
      <c r="AK30" s="1639"/>
      <c r="AL30" s="1639"/>
      <c r="AM30" s="1639"/>
      <c r="AN30" s="1639"/>
      <c r="AO30" s="1639"/>
      <c r="AP30" s="1639"/>
      <c r="AQ30" s="1639"/>
      <c r="AR30" s="1639"/>
      <c r="AS30" s="1639"/>
      <c r="AT30" s="1639"/>
      <c r="AU30" s="1639"/>
      <c r="AV30" s="1639"/>
      <c r="AW30" s="1639"/>
      <c r="AX30" s="1639"/>
      <c r="AY30" s="1639"/>
      <c r="AZ30" s="1639"/>
      <c r="BA30" s="1639"/>
      <c r="BB30" s="1639"/>
      <c r="BC30" s="1639"/>
      <c r="BD30" s="1639"/>
      <c r="BE30" s="1639"/>
      <c r="BF30" s="1639"/>
      <c r="BG30" s="1639"/>
      <c r="BH30" s="1639"/>
      <c r="BI30" s="1639"/>
      <c r="BJ30" s="1639"/>
      <c r="BK30" s="1639"/>
      <c r="BL30" s="1639"/>
      <c r="BM30" s="1639"/>
      <c r="BN30" s="1639"/>
      <c r="BO30" s="1639"/>
      <c r="BP30" s="1639"/>
      <c r="BQ30" s="1639"/>
      <c r="BR30" s="1639"/>
      <c r="BS30" s="1639"/>
      <c r="BT30" s="1639"/>
      <c r="BU30" s="1639"/>
      <c r="BV30" s="1639"/>
      <c r="BW30" s="1639"/>
      <c r="BX30" s="1639"/>
      <c r="BY30" s="1639"/>
      <c r="BZ30" s="1639"/>
      <c r="CA30" s="1639"/>
      <c r="CB30" s="1639"/>
      <c r="CC30" s="1639"/>
      <c r="CD30" s="1639"/>
      <c r="CE30" s="1639"/>
      <c r="CF30" s="1319"/>
    </row>
    <row customHeight="1" ht="5.25" hidden="1">
      <c r="A31" s="1796"/>
      <c r="B31" s="1639"/>
      <c r="C31" s="1639"/>
      <c r="D31" s="2583"/>
      <c r="E31" s="1046"/>
      <c r="F31" s="1047"/>
      <c r="G31" s="1047"/>
      <c r="H31" s="1048"/>
      <c r="I31" s="1048"/>
      <c r="J31" s="1048"/>
      <c r="K31" s="1048"/>
      <c r="L31" s="1048"/>
      <c r="M31" s="1048"/>
      <c r="N31" s="1048"/>
      <c r="O31" s="1048"/>
      <c r="P31" s="1048"/>
      <c r="Q31" s="1048"/>
      <c r="R31" s="949"/>
      <c r="S31" s="1049"/>
      <c r="T31" s="721"/>
      <c r="U31" s="2377"/>
      <c r="V31" s="2377"/>
      <c r="W31" s="1639"/>
      <c r="X31" s="1639"/>
      <c r="Y31" s="1639"/>
      <c r="Z31" s="1639"/>
      <c r="AA31" s="1639"/>
      <c r="AB31" s="1639"/>
      <c r="AC31" s="1040"/>
      <c r="AD31" s="1041"/>
      <c r="AE31" s="1639"/>
      <c r="AF31" s="1639"/>
      <c r="AG31" s="1639"/>
      <c r="AH31" s="1639"/>
      <c r="AI31" s="1639"/>
      <c r="AJ31" s="1639"/>
      <c r="AK31" s="1639"/>
      <c r="AL31" s="1639"/>
      <c r="AM31" s="1639"/>
      <c r="AN31" s="1639"/>
      <c r="AO31" s="1639"/>
      <c r="AP31" s="1639"/>
      <c r="AQ31" s="1639"/>
      <c r="AR31" s="1639"/>
      <c r="AS31" s="1639"/>
      <c r="AT31" s="1639"/>
      <c r="AU31" s="1639"/>
      <c r="AV31" s="1639"/>
      <c r="AW31" s="1639"/>
      <c r="AX31" s="1639"/>
      <c r="AY31" s="1639"/>
      <c r="AZ31" s="1639"/>
      <c r="BA31" s="1639"/>
      <c r="BB31" s="1639"/>
      <c r="BC31" s="1639"/>
      <c r="BD31" s="1639"/>
      <c r="BE31" s="1639"/>
      <c r="BF31" s="1639"/>
      <c r="BG31" s="1639"/>
      <c r="BH31" s="1639"/>
      <c r="BI31" s="1639"/>
      <c r="BJ31" s="1639"/>
      <c r="BK31" s="1639"/>
      <c r="BL31" s="1639"/>
      <c r="BM31" s="1639"/>
      <c r="BN31" s="1639"/>
      <c r="BO31" s="1639"/>
      <c r="BP31" s="1639"/>
      <c r="BQ31" s="1639"/>
      <c r="BR31" s="1639"/>
      <c r="BS31" s="1639"/>
      <c r="BT31" s="1639"/>
      <c r="BU31" s="1639"/>
      <c r="BV31" s="1639"/>
      <c r="BW31" s="1639"/>
      <c r="BX31" s="1639"/>
      <c r="BY31" s="1639"/>
      <c r="BZ31" s="1639"/>
      <c r="CA31" s="1639"/>
      <c r="CB31" s="1639"/>
      <c r="CC31" s="1639"/>
      <c r="CD31" s="1639"/>
      <c r="CE31" s="1639"/>
      <c r="CF31" s="1319"/>
    </row>
    <row customHeight="1" ht="15" hidden="1">
      <c r="A32" s="626" t="s">
        <v>125</v>
      </c>
      <c r="B32" s="627"/>
      <c r="C32" s="627" t="s">
        <v>22</v>
      </c>
      <c r="D32" s="2581" t="s">
        <v>620</v>
      </c>
      <c r="E32" s="2380" t="s">
        <v>105</v>
      </c>
      <c r="F32" s="2381"/>
      <c r="G32" s="2382"/>
      <c r="H32" s="2386" t="str">
        <f>IF(A32="","",INDEX(DIFFERENTIATION_UNMERGE_VD,MATCH(A32,DIFFERENTIATION_ID_DIFF,0)))</f>
        <v>Производство. Теплоноситель</v>
      </c>
      <c r="I32" s="2386"/>
      <c r="J32" s="2386"/>
      <c r="K32" s="2386"/>
      <c r="L32" s="2386"/>
      <c r="M32" s="2386"/>
      <c r="N32" s="2386"/>
      <c r="O32" s="2386"/>
      <c r="P32" s="2386"/>
      <c r="Q32" s="2386"/>
      <c r="R32" s="2386"/>
      <c r="S32" s="722"/>
      <c r="T32" s="719"/>
      <c r="U32" s="628"/>
      <c r="V32" s="628"/>
      <c r="W32" s="629"/>
      <c r="X32" s="629"/>
      <c r="Y32" s="629"/>
      <c r="Z32" s="629"/>
      <c r="AA32" s="630"/>
      <c r="AB32" s="631"/>
      <c r="AC32" s="2378"/>
      <c r="AD32" s="632"/>
      <c r="AE32" s="633" t="s">
        <v>22</v>
      </c>
      <c r="AF32" s="633"/>
      <c r="AG32" s="634" t="s">
        <v>613</v>
      </c>
      <c r="AH32" s="635">
        <v>3</v>
      </c>
      <c r="AI32" s="628"/>
      <c r="AJ32" s="628"/>
      <c r="AK32" s="628"/>
      <c r="AL32" s="628"/>
      <c r="AM32" s="628"/>
      <c r="AN32" s="628"/>
      <c r="AO32" s="628"/>
      <c r="AP32" s="628"/>
      <c r="AQ32" s="628"/>
      <c r="AR32" s="628"/>
      <c r="AS32" s="628"/>
      <c r="AT32" s="628"/>
      <c r="AU32" s="628"/>
      <c r="AV32" s="628"/>
      <c r="AW32" s="628"/>
      <c r="AX32" s="628"/>
      <c r="AY32" s="628"/>
      <c r="AZ32" s="628"/>
      <c r="BA32" s="628"/>
      <c r="BB32" s="628"/>
      <c r="BC32" s="628"/>
      <c r="BD32" s="628"/>
      <c r="BE32" s="628"/>
      <c r="BF32" s="628"/>
      <c r="BG32" s="628"/>
      <c r="BH32" s="628"/>
      <c r="BI32" s="628"/>
      <c r="BJ32" s="628"/>
      <c r="BK32" s="628"/>
      <c r="BL32" s="628"/>
      <c r="BM32" s="628"/>
      <c r="BN32" s="628"/>
      <c r="BO32" s="628"/>
      <c r="BP32" s="628"/>
      <c r="BQ32" s="628"/>
      <c r="BR32" s="628"/>
      <c r="BS32" s="628"/>
      <c r="BT32" s="628"/>
      <c r="BU32" s="628"/>
      <c r="BV32" s="629"/>
      <c r="BW32" s="629"/>
      <c r="BX32" s="629"/>
      <c r="BY32" s="629"/>
      <c r="BZ32" s="629"/>
      <c r="CA32" s="629"/>
      <c r="CB32" s="629"/>
      <c r="CC32" s="629"/>
      <c r="CD32" s="629"/>
      <c r="CE32" s="629"/>
      <c r="CF32" s="1853"/>
    </row>
    <row customHeight="1" ht="15" hidden="1">
      <c r="A33" s="626"/>
      <c r="B33" s="627"/>
      <c r="C33" s="627"/>
      <c r="D33" s="2582"/>
      <c r="E33" s="2380" t="s">
        <v>568</v>
      </c>
      <c r="F33" s="2381"/>
      <c r="G33" s="2382"/>
      <c r="H33" s="2386" t="str">
        <f>IF(A32="","",INDEX(DIFFERENTIATION_UNMERGE_AREA,MATCH(A32,DIFFERENTIATION_ID_DIFF,0)))</f>
        <v>без дифференциации</v>
      </c>
      <c r="I33" s="2386"/>
      <c r="J33" s="2386"/>
      <c r="K33" s="2386"/>
      <c r="L33" s="2386"/>
      <c r="M33" s="2386"/>
      <c r="N33" s="2386"/>
      <c r="O33" s="2386"/>
      <c r="P33" s="2386"/>
      <c r="Q33" s="2386"/>
      <c r="R33" s="2386"/>
      <c r="S33" s="722"/>
      <c r="T33" s="719"/>
      <c r="U33" s="628"/>
      <c r="V33" s="628"/>
      <c r="W33" s="629"/>
      <c r="X33" s="629"/>
      <c r="Y33" s="629"/>
      <c r="Z33" s="629"/>
      <c r="AA33" s="630"/>
      <c r="AB33" s="631"/>
      <c r="AC33" s="2378"/>
      <c r="AD33" s="632"/>
      <c r="AE33" s="633"/>
      <c r="AF33" s="633"/>
      <c r="AG33" s="634"/>
      <c r="AH33" s="635"/>
      <c r="AI33" s="628"/>
      <c r="AJ33" s="628"/>
      <c r="AK33" s="628"/>
      <c r="AL33" s="628"/>
      <c r="AM33" s="628"/>
      <c r="AN33" s="628"/>
      <c r="AO33" s="628"/>
      <c r="AP33" s="628"/>
      <c r="AQ33" s="628"/>
      <c r="AR33" s="628"/>
      <c r="AS33" s="628"/>
      <c r="AT33" s="628"/>
      <c r="AU33" s="628"/>
      <c r="AV33" s="628"/>
      <c r="AW33" s="628"/>
      <c r="AX33" s="628"/>
      <c r="AY33" s="628"/>
      <c r="AZ33" s="628"/>
      <c r="BA33" s="628"/>
      <c r="BB33" s="628"/>
      <c r="BC33" s="628"/>
      <c r="BD33" s="628"/>
      <c r="BE33" s="628"/>
      <c r="BF33" s="628"/>
      <c r="BG33" s="628"/>
      <c r="BH33" s="628"/>
      <c r="BI33" s="628"/>
      <c r="BJ33" s="628"/>
      <c r="BK33" s="628"/>
      <c r="BL33" s="628"/>
      <c r="BM33" s="628"/>
      <c r="BN33" s="628"/>
      <c r="BO33" s="628"/>
      <c r="BP33" s="628"/>
      <c r="BQ33" s="628"/>
      <c r="BR33" s="628"/>
      <c r="BS33" s="628"/>
      <c r="BT33" s="628"/>
      <c r="BU33" s="628"/>
      <c r="BV33" s="629"/>
      <c r="BW33" s="629"/>
      <c r="BX33" s="629"/>
      <c r="BY33" s="629"/>
      <c r="BZ33" s="629"/>
      <c r="CA33" s="629"/>
      <c r="CB33" s="629"/>
      <c r="CC33" s="629"/>
      <c r="CD33" s="629"/>
      <c r="CE33" s="629"/>
      <c r="CF33" s="1853"/>
    </row>
    <row customHeight="1" ht="15" hidden="1">
      <c r="A34" s="626"/>
      <c r="B34" s="627"/>
      <c r="C34" s="627"/>
      <c r="D34" s="2582"/>
      <c r="E34" s="2380" t="s">
        <v>569</v>
      </c>
      <c r="F34" s="2381"/>
      <c r="G34" s="2382"/>
      <c r="H34" s="2386" t="str">
        <f>IF(A32="","",INDEX(DIFFERENTIATION_UNMERGE_SYSTEM,MATCH(A32,DIFFERENTIATION_ID_DIFF,0)))</f>
        <v>без дифференциации</v>
      </c>
      <c r="I34" s="2386"/>
      <c r="J34" s="2386"/>
      <c r="K34" s="2386"/>
      <c r="L34" s="2386"/>
      <c r="M34" s="2386"/>
      <c r="N34" s="2386"/>
      <c r="O34" s="2386"/>
      <c r="P34" s="2386"/>
      <c r="Q34" s="2386"/>
      <c r="R34" s="2386"/>
      <c r="S34" s="722"/>
      <c r="T34" s="719"/>
      <c r="U34" s="628"/>
      <c r="V34" s="628"/>
      <c r="W34" s="629"/>
      <c r="X34" s="629"/>
      <c r="Y34" s="629"/>
      <c r="Z34" s="629"/>
      <c r="AA34" s="630"/>
      <c r="AB34" s="631"/>
      <c r="AC34" s="2378"/>
      <c r="AD34" s="632"/>
      <c r="AE34" s="633"/>
      <c r="AF34" s="633"/>
      <c r="AG34" s="634"/>
      <c r="AH34" s="635"/>
      <c r="AI34" s="628"/>
      <c r="AJ34" s="628"/>
      <c r="AK34" s="628"/>
      <c r="AL34" s="628"/>
      <c r="AM34" s="628"/>
      <c r="AN34" s="628"/>
      <c r="AO34" s="628"/>
      <c r="AP34" s="628"/>
      <c r="AQ34" s="628"/>
      <c r="AR34" s="628"/>
      <c r="AS34" s="628"/>
      <c r="AT34" s="628"/>
      <c r="AU34" s="628"/>
      <c r="AV34" s="628"/>
      <c r="AW34" s="628"/>
      <c r="AX34" s="628"/>
      <c r="AY34" s="628"/>
      <c r="AZ34" s="628"/>
      <c r="BA34" s="628"/>
      <c r="BB34" s="628"/>
      <c r="BC34" s="628"/>
      <c r="BD34" s="628"/>
      <c r="BE34" s="628"/>
      <c r="BF34" s="628"/>
      <c r="BG34" s="628"/>
      <c r="BH34" s="628"/>
      <c r="BI34" s="628"/>
      <c r="BJ34" s="628"/>
      <c r="BK34" s="628"/>
      <c r="BL34" s="628"/>
      <c r="BM34" s="628"/>
      <c r="BN34" s="628"/>
      <c r="BO34" s="628"/>
      <c r="BP34" s="628"/>
      <c r="BQ34" s="628"/>
      <c r="BR34" s="628"/>
      <c r="BS34" s="628"/>
      <c r="BT34" s="628"/>
      <c r="BU34" s="628"/>
      <c r="BV34" s="629"/>
      <c r="BW34" s="629"/>
      <c r="BX34" s="629"/>
      <c r="BY34" s="629"/>
      <c r="BZ34" s="629"/>
      <c r="CA34" s="629"/>
      <c r="CB34" s="629"/>
      <c r="CC34" s="629"/>
      <c r="CD34" s="629"/>
      <c r="CE34" s="629"/>
      <c r="CF34" s="1853"/>
    </row>
    <row customHeight="1" ht="24.75" hidden="1">
      <c r="A35" s="1809"/>
      <c r="B35" s="1163"/>
      <c r="C35" s="415"/>
      <c r="D35" s="2582"/>
      <c r="E35" s="2379" t="s">
        <v>614</v>
      </c>
      <c r="F35" s="2379"/>
      <c r="G35" s="2379"/>
      <c r="H35" s="2379"/>
      <c r="I35" s="2379"/>
      <c r="J35" s="2379"/>
      <c r="K35" s="2379"/>
      <c r="L35" s="2379"/>
      <c r="M35" s="2379"/>
      <c r="N35" s="2379"/>
      <c r="O35" s="2379"/>
      <c r="P35" s="2379"/>
      <c r="Q35" s="561">
        <f>SUMIF(T36:T37,"i",Q36:Q37)</f>
        <v>0</v>
      </c>
      <c r="R35" s="1020"/>
      <c r="S35" s="1801" t="s">
        <v>615</v>
      </c>
      <c r="T35" s="720" t="s">
        <v>616</v>
      </c>
      <c r="U35" s="2377">
        <v>1</v>
      </c>
      <c r="V35" s="2377" t="s">
        <v>579</v>
      </c>
      <c r="W35" s="1163"/>
      <c r="X35" s="1163"/>
      <c r="Y35" s="1163"/>
      <c r="Z35" s="1163"/>
      <c r="AA35" s="1639"/>
      <c r="AB35" s="1163"/>
      <c r="AC35" s="2378"/>
      <c r="AD35" s="632"/>
      <c r="AE35" s="1163"/>
      <c r="AF35" s="1163"/>
      <c r="AG35" s="1639"/>
      <c r="AH35" s="1639"/>
      <c r="AI35" s="1639"/>
      <c r="AJ35" s="1639"/>
      <c r="AK35" s="1639"/>
      <c r="AL35" s="1639"/>
      <c r="AM35" s="1639"/>
      <c r="AN35" s="1639"/>
      <c r="AO35" s="1639"/>
      <c r="AP35" s="1639"/>
      <c r="AQ35" s="1639"/>
      <c r="AR35" s="1639"/>
      <c r="AS35" s="1639"/>
      <c r="AT35" s="1639"/>
      <c r="AU35" s="1639"/>
      <c r="AV35" s="1639"/>
      <c r="AW35" s="1639"/>
      <c r="AX35" s="1639"/>
      <c r="AY35" s="1639"/>
      <c r="AZ35" s="1639"/>
      <c r="BA35" s="1639"/>
      <c r="BB35" s="1639"/>
      <c r="BC35" s="1639"/>
      <c r="BD35" s="1639"/>
      <c r="BE35" s="1639"/>
      <c r="BF35" s="1639"/>
      <c r="BG35" s="1639"/>
      <c r="BH35" s="1639"/>
      <c r="BI35" s="1639"/>
      <c r="BJ35" s="1639"/>
      <c r="BK35" s="1639"/>
      <c r="BL35" s="1639"/>
      <c r="BM35" s="1639"/>
      <c r="BN35" s="1639"/>
      <c r="BO35" s="1639"/>
      <c r="BP35" s="1639"/>
      <c r="BQ35" s="1639"/>
      <c r="BR35" s="1639"/>
      <c r="BS35" s="1639"/>
      <c r="BT35" s="1639"/>
      <c r="BU35" s="1639"/>
      <c r="BV35" s="1163"/>
      <c r="BW35" s="1163"/>
      <c r="BX35" s="1163"/>
      <c r="BY35" s="1163"/>
      <c r="BZ35" s="1163"/>
      <c r="CA35" s="1163"/>
      <c r="CB35" s="1163"/>
      <c r="CC35" s="1163"/>
      <c r="CD35" s="1163"/>
      <c r="CE35" s="1163"/>
      <c r="CF35" s="1853"/>
    </row>
    <row customHeight="1" ht="11.25" hidden="1">
      <c r="A36" s="1796"/>
      <c r="B36" s="1639"/>
      <c r="C36" s="1639"/>
      <c r="D36" s="2582"/>
      <c r="E36" s="638"/>
      <c r="F36" s="638">
        <v>0</v>
      </c>
      <c r="G36" s="638"/>
      <c r="H36" s="638"/>
      <c r="I36" s="638"/>
      <c r="J36" s="638"/>
      <c r="K36" s="638"/>
      <c r="L36" s="638"/>
      <c r="M36" s="638"/>
      <c r="N36" s="638"/>
      <c r="O36" s="638"/>
      <c r="P36" s="638"/>
      <c r="Q36" s="638"/>
      <c r="R36" s="638"/>
      <c r="S36" s="639"/>
      <c r="T36" s="721"/>
      <c r="U36" s="2377"/>
      <c r="V36" s="2377"/>
      <c r="W36" s="1639"/>
      <c r="X36" s="1639"/>
      <c r="Y36" s="1639"/>
      <c r="Z36" s="1639"/>
      <c r="AA36" s="1639"/>
      <c r="AB36" s="1163"/>
      <c r="AC36" s="2378"/>
      <c r="AD36" s="632"/>
      <c r="AE36" s="1163"/>
      <c r="AF36" s="1163"/>
      <c r="AG36" s="1639"/>
      <c r="AH36" s="1639"/>
      <c r="AI36" s="1639"/>
      <c r="AJ36" s="1639"/>
      <c r="AK36" s="1639"/>
      <c r="AL36" s="1639"/>
      <c r="AM36" s="1639"/>
      <c r="AN36" s="1639"/>
      <c r="AO36" s="1639"/>
      <c r="AP36" s="1639"/>
      <c r="AQ36" s="1639"/>
      <c r="AR36" s="1639"/>
      <c r="AS36" s="1639"/>
      <c r="AT36" s="1639"/>
      <c r="AU36" s="1639"/>
      <c r="AV36" s="1639"/>
      <c r="AW36" s="1639"/>
      <c r="AX36" s="1639"/>
      <c r="AY36" s="1639"/>
      <c r="AZ36" s="1639"/>
      <c r="BA36" s="1639"/>
      <c r="BB36" s="1639"/>
      <c r="BC36" s="1639"/>
      <c r="BD36" s="1639"/>
      <c r="BE36" s="1639"/>
      <c r="BF36" s="1639"/>
      <c r="BG36" s="1639"/>
      <c r="BH36" s="1639"/>
      <c r="BI36" s="1639"/>
      <c r="BJ36" s="1639"/>
      <c r="BK36" s="1639"/>
      <c r="BL36" s="1639"/>
      <c r="BM36" s="1639"/>
      <c r="BN36" s="1639"/>
      <c r="BO36" s="1639"/>
      <c r="BP36" s="1639"/>
      <c r="BQ36" s="1639"/>
      <c r="BR36" s="1639"/>
      <c r="BS36" s="1639"/>
      <c r="BT36" s="1639"/>
      <c r="BU36" s="1639"/>
      <c r="BV36" s="1639"/>
      <c r="BW36" s="1639"/>
      <c r="BX36" s="1639"/>
      <c r="BY36" s="1639"/>
      <c r="BZ36" s="1639"/>
      <c r="CA36" s="1639"/>
      <c r="CB36" s="1639"/>
      <c r="CC36" s="1639"/>
      <c r="CD36" s="1639"/>
      <c r="CE36" s="1639"/>
      <c r="CF36" s="1853"/>
    </row>
    <row customHeight="1" ht="11.25" hidden="1">
      <c r="A37" s="1809"/>
      <c r="B37" s="1163"/>
      <c r="C37" s="415"/>
      <c r="D37" s="2582"/>
      <c r="E37" s="652" t="s">
        <v>22</v>
      </c>
      <c r="F37" s="1171" t="s">
        <v>22</v>
      </c>
      <c r="G37" s="1171" t="s">
        <v>619</v>
      </c>
      <c r="H37" s="654" t="s">
        <v>22</v>
      </c>
      <c r="I37" s="654"/>
      <c r="J37" s="654"/>
      <c r="K37" s="654"/>
      <c r="L37" s="654"/>
      <c r="M37" s="654"/>
      <c r="N37" s="654"/>
      <c r="O37" s="654"/>
      <c r="P37" s="654"/>
      <c r="Q37" s="654"/>
      <c r="R37" s="655"/>
      <c r="S37" s="656"/>
      <c r="T37" s="721"/>
      <c r="U37" s="2377"/>
      <c r="V37" s="2377"/>
      <c r="W37" s="1163"/>
      <c r="X37" s="1163"/>
      <c r="Y37" s="1163"/>
      <c r="Z37" s="1163"/>
      <c r="AA37" s="1639"/>
      <c r="AB37" s="1163"/>
      <c r="AC37" s="2378"/>
      <c r="AD37" s="632"/>
      <c r="AE37" s="1163"/>
      <c r="AF37" s="1163"/>
      <c r="AG37" s="1639"/>
      <c r="AH37" s="1639"/>
      <c r="AI37" s="1639"/>
      <c r="AJ37" s="1639"/>
      <c r="AK37" s="1639"/>
      <c r="AL37" s="1639"/>
      <c r="AM37" s="1639"/>
      <c r="AN37" s="1639"/>
      <c r="AO37" s="1639"/>
      <c r="AP37" s="1639"/>
      <c r="AQ37" s="1639"/>
      <c r="AR37" s="1639"/>
      <c r="AS37" s="1639"/>
      <c r="AT37" s="1639"/>
      <c r="AU37" s="1639"/>
      <c r="AV37" s="1639"/>
      <c r="AW37" s="1639"/>
      <c r="AX37" s="1639"/>
      <c r="AY37" s="1639"/>
      <c r="AZ37" s="1639"/>
      <c r="BA37" s="1639"/>
      <c r="BB37" s="1639"/>
      <c r="BC37" s="1639"/>
      <c r="BD37" s="1639"/>
      <c r="BE37" s="1639"/>
      <c r="BF37" s="1639"/>
      <c r="BG37" s="1639"/>
      <c r="BH37" s="1639"/>
      <c r="BI37" s="1639"/>
      <c r="BJ37" s="1639"/>
      <c r="BK37" s="1639"/>
      <c r="BL37" s="1639"/>
      <c r="BM37" s="1639"/>
      <c r="BN37" s="1639"/>
      <c r="BO37" s="1639"/>
      <c r="BP37" s="1639"/>
      <c r="BQ37" s="1639"/>
      <c r="BR37" s="1639"/>
      <c r="BS37" s="1639"/>
      <c r="BT37" s="1639"/>
      <c r="BU37" s="1639"/>
      <c r="BV37" s="1163"/>
      <c r="BW37" s="1163"/>
      <c r="BX37" s="1163"/>
      <c r="BY37" s="1163"/>
      <c r="BZ37" s="1163"/>
      <c r="CA37" s="1163"/>
      <c r="CB37" s="1163"/>
      <c r="CC37" s="1163"/>
      <c r="CD37" s="1163"/>
      <c r="CE37" s="1163"/>
      <c r="CF37" s="1853"/>
    </row>
    <row customHeight="1" ht="5.25" hidden="1">
      <c r="A38" s="1796"/>
      <c r="B38" s="1639"/>
      <c r="C38" s="1639"/>
      <c r="D38" s="2582"/>
      <c r="E38" s="1042"/>
      <c r="F38" s="1042"/>
      <c r="G38" s="1042"/>
      <c r="H38" s="1042"/>
      <c r="I38" s="1042"/>
      <c r="J38" s="1042"/>
      <c r="K38" s="1042"/>
      <c r="L38" s="1042"/>
      <c r="M38" s="1042"/>
      <c r="N38" s="1042"/>
      <c r="O38" s="1042"/>
      <c r="P38" s="1042"/>
      <c r="Q38" s="1043"/>
      <c r="R38" s="1044"/>
      <c r="S38" s="1045"/>
      <c r="T38" s="720" t="s">
        <v>616</v>
      </c>
      <c r="U38" s="2377">
        <v>1</v>
      </c>
      <c r="V38" s="2377" t="s">
        <v>579</v>
      </c>
      <c r="W38" s="1639"/>
      <c r="X38" s="1639"/>
      <c r="Y38" s="1639"/>
      <c r="Z38" s="1639"/>
      <c r="AA38" s="1639"/>
      <c r="AB38" s="1639"/>
      <c r="AC38" s="1040"/>
      <c r="AD38" s="1041"/>
      <c r="AE38" s="1639"/>
      <c r="AF38" s="1639"/>
      <c r="AG38" s="1639"/>
      <c r="AH38" s="1639"/>
      <c r="AI38" s="1639"/>
      <c r="AJ38" s="1639"/>
      <c r="AK38" s="1639"/>
      <c r="AL38" s="1639"/>
      <c r="AM38" s="1639"/>
      <c r="AN38" s="1639"/>
      <c r="AO38" s="1639"/>
      <c r="AP38" s="1639"/>
      <c r="AQ38" s="1639"/>
      <c r="AR38" s="1639"/>
      <c r="AS38" s="1639"/>
      <c r="AT38" s="1639"/>
      <c r="AU38" s="1639"/>
      <c r="AV38" s="1639"/>
      <c r="AW38" s="1639"/>
      <c r="AX38" s="1639"/>
      <c r="AY38" s="1639"/>
      <c r="AZ38" s="1639"/>
      <c r="BA38" s="1639"/>
      <c r="BB38" s="1639"/>
      <c r="BC38" s="1639"/>
      <c r="BD38" s="1639"/>
      <c r="BE38" s="1639"/>
      <c r="BF38" s="1639"/>
      <c r="BG38" s="1639"/>
      <c r="BH38" s="1639"/>
      <c r="BI38" s="1639"/>
      <c r="BJ38" s="1639"/>
      <c r="BK38" s="1639"/>
      <c r="BL38" s="1639"/>
      <c r="BM38" s="1639"/>
      <c r="BN38" s="1639"/>
      <c r="BO38" s="1639"/>
      <c r="BP38" s="1639"/>
      <c r="BQ38" s="1639"/>
      <c r="BR38" s="1639"/>
      <c r="BS38" s="1639"/>
      <c r="BT38" s="1639"/>
      <c r="BU38" s="1639"/>
      <c r="BV38" s="1639"/>
      <c r="BW38" s="1639"/>
      <c r="BX38" s="1639"/>
      <c r="BY38" s="1639"/>
      <c r="BZ38" s="1639"/>
      <c r="CA38" s="1639"/>
      <c r="CB38" s="1639"/>
      <c r="CC38" s="1639"/>
      <c r="CD38" s="1639"/>
      <c r="CE38" s="1639"/>
      <c r="CF38" s="1319"/>
    </row>
    <row customHeight="1" ht="5.25" hidden="1">
      <c r="A39" s="1796"/>
      <c r="B39" s="1639"/>
      <c r="C39" s="1639"/>
      <c r="D39" s="2582"/>
      <c r="E39" s="638"/>
      <c r="F39" s="638"/>
      <c r="G39" s="638"/>
      <c r="H39" s="638"/>
      <c r="I39" s="638"/>
      <c r="J39" s="638"/>
      <c r="K39" s="638"/>
      <c r="L39" s="638"/>
      <c r="M39" s="638"/>
      <c r="N39" s="638"/>
      <c r="O39" s="638"/>
      <c r="P39" s="638"/>
      <c r="Q39" s="638"/>
      <c r="R39" s="638"/>
      <c r="S39" s="639"/>
      <c r="T39" s="721"/>
      <c r="U39" s="2377"/>
      <c r="V39" s="2377"/>
      <c r="W39" s="1639"/>
      <c r="X39" s="1639"/>
      <c r="Y39" s="1639"/>
      <c r="Z39" s="1639"/>
      <c r="AA39" s="1639"/>
      <c r="AB39" s="1639"/>
      <c r="AC39" s="1040"/>
      <c r="AD39" s="1041"/>
      <c r="AE39" s="1639"/>
      <c r="AF39" s="1639"/>
      <c r="AG39" s="1639"/>
      <c r="AH39" s="1639"/>
      <c r="AI39" s="1639"/>
      <c r="AJ39" s="1639"/>
      <c r="AK39" s="1639"/>
      <c r="AL39" s="1639"/>
      <c r="AM39" s="1639"/>
      <c r="AN39" s="1639"/>
      <c r="AO39" s="1639"/>
      <c r="AP39" s="1639"/>
      <c r="AQ39" s="1639"/>
      <c r="AR39" s="1639"/>
      <c r="AS39" s="1639"/>
      <c r="AT39" s="1639"/>
      <c r="AU39" s="1639"/>
      <c r="AV39" s="1639"/>
      <c r="AW39" s="1639"/>
      <c r="AX39" s="1639"/>
      <c r="AY39" s="1639"/>
      <c r="AZ39" s="1639"/>
      <c r="BA39" s="1639"/>
      <c r="BB39" s="1639"/>
      <c r="BC39" s="1639"/>
      <c r="BD39" s="1639"/>
      <c r="BE39" s="1639"/>
      <c r="BF39" s="1639"/>
      <c r="BG39" s="1639"/>
      <c r="BH39" s="1639"/>
      <c r="BI39" s="1639"/>
      <c r="BJ39" s="1639"/>
      <c r="BK39" s="1639"/>
      <c r="BL39" s="1639"/>
      <c r="BM39" s="1639"/>
      <c r="BN39" s="1639"/>
      <c r="BO39" s="1639"/>
      <c r="BP39" s="1639"/>
      <c r="BQ39" s="1639"/>
      <c r="BR39" s="1639"/>
      <c r="BS39" s="1639"/>
      <c r="BT39" s="1639"/>
      <c r="BU39" s="1639"/>
      <c r="BV39" s="1639"/>
      <c r="BW39" s="1639"/>
      <c r="BX39" s="1639"/>
      <c r="BY39" s="1639"/>
      <c r="BZ39" s="1639"/>
      <c r="CA39" s="1639"/>
      <c r="CB39" s="1639"/>
      <c r="CC39" s="1639"/>
      <c r="CD39" s="1639"/>
      <c r="CE39" s="1639"/>
      <c r="CF39" s="1319"/>
    </row>
    <row customHeight="1" ht="5.25" hidden="1">
      <c r="A40" s="1796"/>
      <c r="B40" s="1639"/>
      <c r="C40" s="1639"/>
      <c r="D40" s="2583"/>
      <c r="E40" s="1046"/>
      <c r="F40" s="1047"/>
      <c r="G40" s="1047"/>
      <c r="H40" s="1048"/>
      <c r="I40" s="1048"/>
      <c r="J40" s="1048"/>
      <c r="K40" s="1048"/>
      <c r="L40" s="1048"/>
      <c r="M40" s="1048"/>
      <c r="N40" s="1048"/>
      <c r="O40" s="1048"/>
      <c r="P40" s="1048"/>
      <c r="Q40" s="1048"/>
      <c r="R40" s="949"/>
      <c r="S40" s="1049"/>
      <c r="T40" s="721"/>
      <c r="U40" s="2377"/>
      <c r="V40" s="2377"/>
      <c r="W40" s="1639"/>
      <c r="X40" s="1639"/>
      <c r="Y40" s="1639"/>
      <c r="Z40" s="1639"/>
      <c r="AA40" s="1639"/>
      <c r="AB40" s="1639"/>
      <c r="AC40" s="1040"/>
      <c r="AD40" s="1041"/>
      <c r="AE40" s="1639"/>
      <c r="AF40" s="1639"/>
      <c r="AG40" s="1639"/>
      <c r="AH40" s="1639"/>
      <c r="AI40" s="1639"/>
      <c r="AJ40" s="1639"/>
      <c r="AK40" s="1639"/>
      <c r="AL40" s="1639"/>
      <c r="AM40" s="1639"/>
      <c r="AN40" s="1639"/>
      <c r="AO40" s="1639"/>
      <c r="AP40" s="1639"/>
      <c r="AQ40" s="1639"/>
      <c r="AR40" s="1639"/>
      <c r="AS40" s="1639"/>
      <c r="AT40" s="1639"/>
      <c r="AU40" s="1639"/>
      <c r="AV40" s="1639"/>
      <c r="AW40" s="1639"/>
      <c r="AX40" s="1639"/>
      <c r="AY40" s="1639"/>
      <c r="AZ40" s="1639"/>
      <c r="BA40" s="1639"/>
      <c r="BB40" s="1639"/>
      <c r="BC40" s="1639"/>
      <c r="BD40" s="1639"/>
      <c r="BE40" s="1639"/>
      <c r="BF40" s="1639"/>
      <c r="BG40" s="1639"/>
      <c r="BH40" s="1639"/>
      <c r="BI40" s="1639"/>
      <c r="BJ40" s="1639"/>
      <c r="BK40" s="1639"/>
      <c r="BL40" s="1639"/>
      <c r="BM40" s="1639"/>
      <c r="BN40" s="1639"/>
      <c r="BO40" s="1639"/>
      <c r="BP40" s="1639"/>
      <c r="BQ40" s="1639"/>
      <c r="BR40" s="1639"/>
      <c r="BS40" s="1639"/>
      <c r="BT40" s="1639"/>
      <c r="BU40" s="1639"/>
      <c r="BV40" s="1639"/>
      <c r="BW40" s="1639"/>
      <c r="BX40" s="1639"/>
      <c r="BY40" s="1639"/>
      <c r="BZ40" s="1639"/>
      <c r="CA40" s="1639"/>
      <c r="CB40" s="1639"/>
      <c r="CC40" s="1639"/>
      <c r="CD40" s="1639"/>
      <c r="CE40" s="1639"/>
      <c r="CF40" s="1319"/>
    </row>
    <row customHeight="1" ht="19.95">
      <c r="D41" s="1050"/>
      <c r="E41" s="1050"/>
      <c r="F41" s="1050"/>
      <c r="G41" s="1050"/>
      <c r="H41" s="1050"/>
      <c r="I41" s="1050"/>
      <c r="J41" s="1050"/>
      <c r="K41" s="1050"/>
      <c r="L41" s="1050"/>
      <c r="M41" s="1050"/>
      <c r="N41" s="1050"/>
      <c r="O41" s="1050"/>
      <c r="P41" s="1050"/>
      <c r="Q41" s="1050"/>
      <c r="R41" s="1050"/>
      <c r="S41" s="1050"/>
      <c r="T41" s="337"/>
      <c r="CF41" s="508">
        <v>19</v>
      </c>
    </row>
    <row customHeight="1" ht="11.549999999999999">
      <c r="D42" s="512"/>
      <c r="CF42" s="508">
        <v>11</v>
      </c>
    </row>
    <row customHeight="1" ht="11.549999999999999">
      <c r="D43" s="657"/>
      <c r="E43" s="657"/>
      <c r="F43" s="657"/>
      <c r="G43" s="658"/>
      <c r="CF43" s="508">
        <v>11</v>
      </c>
    </row>
    <row customHeight="1" ht="11.549999999999999">
      <c r="CF44" s="508">
        <v>11</v>
      </c>
    </row>
    <row customHeight="1" ht="11.549999999999999">
      <c r="D45" s="659"/>
      <c r="E45" s="2387"/>
      <c r="F45" s="2387"/>
      <c r="G45" s="2387"/>
      <c r="H45" s="2387"/>
      <c r="I45" s="2387"/>
      <c r="J45" s="2387"/>
      <c r="K45" s="2387"/>
      <c r="L45" s="2387"/>
      <c r="M45" s="2387"/>
      <c r="N45" s="2387"/>
      <c r="O45" s="2387"/>
      <c r="P45" s="2387"/>
      <c r="Q45" s="2387"/>
      <c r="R45" s="2387"/>
      <c r="CF45" s="508">
        <v>11</v>
      </c>
    </row>
    <row customHeight="1" ht="11.549999999999999">
      <c r="F46" s="761"/>
      <c r="G46" s="761"/>
      <c r="CF46" s="508">
        <v>11</v>
      </c>
    </row>
    <row customHeight="1" ht="11.25" hidden="1">
      <c r="A47" s="613" t="s">
        <v>82</v>
      </c>
      <c r="B47" s="452">
        <v>0</v>
      </c>
      <c r="C47" s="508">
        <v>3</v>
      </c>
      <c r="D47" s="508">
        <v>0</v>
      </c>
      <c r="E47" s="508">
        <v>7</v>
      </c>
      <c r="F47" s="508">
        <v>7</v>
      </c>
      <c r="G47" s="508">
        <v>29</v>
      </c>
      <c r="H47" s="508">
        <v>3</v>
      </c>
      <c r="I47" s="508">
        <v>5</v>
      </c>
      <c r="J47" s="508">
        <v>24</v>
      </c>
      <c r="K47" s="508">
        <v>24</v>
      </c>
      <c r="L47" s="508">
        <v>3</v>
      </c>
      <c r="M47" s="508">
        <v>6</v>
      </c>
      <c r="N47" s="508">
        <v>25</v>
      </c>
      <c r="O47" s="508">
        <v>18</v>
      </c>
      <c r="P47" s="508">
        <v>18</v>
      </c>
      <c r="Q47" s="508">
        <v>18</v>
      </c>
      <c r="R47" s="508">
        <v>18</v>
      </c>
      <c r="S47" s="508">
        <v>93</v>
      </c>
      <c r="T47" s="508">
        <v>10</v>
      </c>
      <c r="U47" s="614">
        <v>10</v>
      </c>
      <c r="V47" s="614">
        <v>11</v>
      </c>
      <c r="W47" s="615">
        <v>10</v>
      </c>
      <c r="X47" s="452">
        <v>10</v>
      </c>
      <c r="Y47" s="452">
        <v>10</v>
      </c>
      <c r="Z47" s="452">
        <v>10</v>
      </c>
      <c r="AA47" s="452">
        <v>10</v>
      </c>
      <c r="AB47" s="508">
        <v>8</v>
      </c>
      <c r="AC47" s="508">
        <v>8</v>
      </c>
      <c r="AD47" s="508">
        <v>8</v>
      </c>
      <c r="AE47" s="508">
        <v>8</v>
      </c>
      <c r="AF47" s="508">
        <v>8</v>
      </c>
      <c r="AG47" s="508">
        <v>8</v>
      </c>
      <c r="AH47" s="508">
        <v>8</v>
      </c>
      <c r="AI47" s="508">
        <v>8</v>
      </c>
      <c r="AJ47" s="508">
        <v>8</v>
      </c>
      <c r="AK47" s="508">
        <v>8</v>
      </c>
      <c r="AL47" s="508">
        <v>8</v>
      </c>
      <c r="AM47" s="508">
        <v>8</v>
      </c>
      <c r="AN47" s="508">
        <v>8</v>
      </c>
      <c r="AO47" s="508">
        <v>8</v>
      </c>
      <c r="AP47" s="508">
        <v>8</v>
      </c>
      <c r="AQ47" s="508">
        <v>8</v>
      </c>
      <c r="AR47" s="508">
        <v>8</v>
      </c>
      <c r="AS47" s="508">
        <v>8</v>
      </c>
      <c r="AT47" s="508">
        <v>8</v>
      </c>
      <c r="AU47" s="508">
        <v>8</v>
      </c>
      <c r="AV47" s="508">
        <v>8</v>
      </c>
      <c r="AW47" s="508">
        <v>8</v>
      </c>
      <c r="AX47" s="508">
        <v>8</v>
      </c>
      <c r="AY47" s="508">
        <v>8</v>
      </c>
      <c r="AZ47" s="508">
        <v>8</v>
      </c>
      <c r="BA47" s="508">
        <v>8</v>
      </c>
      <c r="BB47" s="508">
        <v>8</v>
      </c>
      <c r="BC47" s="508">
        <v>8</v>
      </c>
      <c r="BD47" s="508">
        <v>8</v>
      </c>
      <c r="BE47" s="508">
        <v>8</v>
      </c>
      <c r="BF47" s="508">
        <v>8</v>
      </c>
      <c r="BG47" s="508">
        <v>8</v>
      </c>
      <c r="BH47" s="508">
        <v>8</v>
      </c>
      <c r="BI47" s="508">
        <v>8</v>
      </c>
      <c r="BJ47" s="508">
        <v>8</v>
      </c>
      <c r="BK47" s="508">
        <v>8</v>
      </c>
      <c r="BL47" s="508">
        <v>8</v>
      </c>
      <c r="BM47" s="508">
        <v>8</v>
      </c>
      <c r="BN47" s="508">
        <v>8</v>
      </c>
      <c r="BO47" s="508">
        <v>8</v>
      </c>
      <c r="BP47" s="508">
        <v>8</v>
      </c>
      <c r="BQ47" s="508">
        <v>8</v>
      </c>
      <c r="BR47" s="508">
        <v>8</v>
      </c>
      <c r="BS47" s="508">
        <v>8</v>
      </c>
      <c r="BT47" s="508">
        <v>8</v>
      </c>
      <c r="BU47" s="508">
        <v>8</v>
      </c>
      <c r="BV47" s="508">
        <v>8</v>
      </c>
      <c r="BW47" s="508">
        <v>8</v>
      </c>
      <c r="BX47" s="508">
        <v>8</v>
      </c>
      <c r="BY47" s="508">
        <v>8</v>
      </c>
      <c r="BZ47" s="508">
        <v>8</v>
      </c>
      <c r="CA47" s="508">
        <v>8</v>
      </c>
      <c r="CB47" s="508">
        <v>8</v>
      </c>
      <c r="CC47" s="508">
        <v>8</v>
      </c>
      <c r="CD47" s="508">
        <v>8</v>
      </c>
      <c r="CE47" s="508">
        <v>8</v>
      </c>
      <c r="CF47" s="508">
        <v>11</v>
      </c>
    </row>
  </sheetData>
  <sheetProtection formatColumns="0" formatRows="0" autoFilter="0" sort="0" insertRows="0" insertColumns="1" deleteRows="0" deleteColumns="0"/>
  <mergeCells count="48">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8C430E-74FF-B363-AF75-0.D0AE6E8F}" mc:Ignorable="x14ac xr xr2 xr3">
  <sheetPr>
    <tabColor theme="9" tint="-0.25"/>
  </sheetPr>
  <dimension ref="A1:AM204"/>
  <sheetViews>
    <sheetView topLeftCell="A1" showGridLines="0" zoomScale="90" workbookViewId="0">
      <selection activeCell="O9" sqref="O9"/>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5" style="1638" width="40.57421875" customWidth="1"/>
    <col min="16" max="16" style="1369" width="9.7109375" hidden="1" customWidth="1"/>
    <col min="17" max="17" style="1638" width="102.00390625" customWidth="1"/>
    <col min="18" max="18" style="1369" width="9.00390625" customWidth="1"/>
    <col min="19" max="19" style="1645" width="5.00390625" customWidth="1"/>
    <col min="20" max="20" style="1645" width="3.00390625" customWidth="1"/>
    <col min="21" max="24" style="1369" width="3.00390625" customWidth="1"/>
    <col min="25" max="25" style="1645" width="10.00390625" customWidth="1"/>
    <col min="26" max="26" style="1369" width="34.00390625" customWidth="1"/>
    <col min="27" max="27" style="1369" width="9.00390625" customWidth="1"/>
    <col min="28" max="28" style="739" width="8.00390625" customWidth="1"/>
    <col min="29" max="33" style="1369" width="8.00390625" customWidth="1"/>
    <col min="34" max="38" style="1635" width="8.00390625" customWidth="1"/>
    <col min="39" max="39" style="1638" width="5.421875" hidden="1" customWidth="1"/>
  </cols>
  <sheetData>
    <row s="1369" customFormat="1" customHeight="1" ht="33.75" hidden="1">
      <c r="A1" s="990"/>
      <c r="B1" s="990"/>
      <c r="C1" s="990"/>
      <c r="D1" s="990"/>
      <c r="E1" s="990"/>
      <c r="G1" s="1639"/>
      <c r="H1" s="881"/>
      <c r="L1" s="1369">
        <v>4</v>
      </c>
      <c r="M1" s="1369">
        <v>4</v>
      </c>
      <c r="N1" s="1369">
        <v>4</v>
      </c>
      <c r="O1" s="1369">
        <v>4</v>
      </c>
      <c r="S1" s="1639"/>
      <c r="T1" s="1639"/>
      <c r="Y1" s="1639"/>
      <c r="AM1" s="1369" t="s">
        <v>14</v>
      </c>
    </row>
    <row s="1369" customFormat="1" customHeight="1" ht="78.75" hidden="1">
      <c r="A2" s="990"/>
      <c r="B2" s="2056" t="s">
        <v>621</v>
      </c>
      <c r="C2" s="2056" t="s">
        <v>622</v>
      </c>
      <c r="D2" s="2055" t="s">
        <v>623</v>
      </c>
      <c r="E2" s="2059">
        <f>RIGHT(I2,LEN(I2)-SEARCH("#",SUBSTITUTE(I2,".","#",LEN(I2)-LEN(SUBSTITUTE(I2,".","")))))</f>
      </c>
      <c r="F2" s="2061">
        <f>J2</f>
        <v>0</v>
      </c>
      <c r="G2" s="1639"/>
      <c r="H2" s="2062"/>
      <c r="I2" s="2052"/>
      <c r="J2" s="543"/>
      <c r="K2" s="2022" t="s">
        <v>560</v>
      </c>
      <c r="L2" s="754"/>
      <c r="M2" s="754"/>
      <c r="N2" s="754"/>
      <c r="O2" s="754"/>
      <c r="P2" s="546"/>
      <c r="Q2" s="1528" t="s">
        <v>561</v>
      </c>
      <c r="R2" s="546"/>
      <c r="S2" s="1639"/>
      <c r="T2" s="1639"/>
      <c r="Y2" s="1639"/>
      <c r="AB2" s="547"/>
      <c r="AH2" s="1635"/>
      <c r="AI2" s="1635"/>
      <c r="AJ2" s="1635"/>
      <c r="AK2" s="1635"/>
      <c r="AL2" s="1635"/>
      <c r="AM2" s="1369">
        <v>0</v>
      </c>
    </row>
    <row customHeight="1" ht="11.25" hidden="1">
      <c r="E3" s="2054" t="s">
        <v>624</v>
      </c>
      <c r="L3" s="1634">
        <f>0</f>
        <v>0</v>
      </c>
      <c r="M3" s="1634">
        <v>1</v>
      </c>
      <c r="N3" s="1638">
        <f>0</f>
        <v>0</v>
      </c>
      <c r="O3" s="1638">
        <f>0</f>
        <v>0</v>
      </c>
      <c r="AM3" s="1634">
        <v>0</v>
      </c>
    </row>
    <row s="1635" customFormat="1" customHeight="1" ht="11.25" hidden="1">
      <c r="A4" s="990"/>
      <c r="B4" s="990"/>
      <c r="C4" s="990"/>
      <c r="E4" s="990"/>
      <c r="F4" s="1369"/>
      <c r="G4" s="1639"/>
      <c r="H4" s="623"/>
      <c r="N4" s="1635"/>
      <c r="O4" s="1635"/>
      <c r="P4" s="1369"/>
      <c r="Q4" s="1635">
        <v>4</v>
      </c>
      <c r="R4" s="1369"/>
      <c r="S4" s="1639"/>
      <c r="T4" s="1639"/>
      <c r="U4" s="1369"/>
      <c r="V4" s="1369"/>
      <c r="W4" s="1369"/>
      <c r="X4" s="1369"/>
      <c r="Y4" s="1639"/>
      <c r="Z4" s="1369"/>
      <c r="AA4" s="1369"/>
      <c r="AB4" s="547"/>
      <c r="AC4" s="1369"/>
      <c r="AD4" s="1369"/>
      <c r="AE4" s="1369"/>
      <c r="AF4" s="1369"/>
      <c r="AG4" s="1369"/>
      <c r="AM4" s="1635">
        <v>0</v>
      </c>
    </row>
    <row customHeight="1" ht="11.549999999999999">
      <c r="N5" s="1638"/>
      <c r="O5" s="1638"/>
      <c r="AM5" s="1634">
        <v>11</v>
      </c>
    </row>
    <row customHeight="1" ht="57.75">
      <c r="I6" s="2310" t="s">
        <v>625</v>
      </c>
      <c r="J6" s="2310"/>
      <c r="K6" s="2310"/>
      <c r="L6" s="2310"/>
      <c r="M6" s="2310"/>
      <c r="N6" s="2310"/>
      <c r="O6" s="2310"/>
      <c r="Q6" s="559"/>
      <c r="AM6" s="1634">
        <v>55</v>
      </c>
    </row>
    <row customHeight="1" ht="25.2">
      <c r="I7" s="2252" t="str">
        <f>IF(org=0,"Не определено",org)</f>
        <v>Филиал ПАО "ОГК-2"-Ставропольская ГРЭС</v>
      </c>
      <c r="J7" s="2252"/>
      <c r="K7" s="2252"/>
      <c r="L7" s="2252"/>
      <c r="M7" s="2252"/>
      <c r="N7" s="2252"/>
      <c r="O7" s="2252"/>
      <c r="AM7" s="1634">
        <v>24</v>
      </c>
    </row>
    <row customHeight="1" ht="11.549999999999999">
      <c r="I8" s="1138"/>
      <c r="J8" s="1138"/>
      <c r="K8" s="1138"/>
      <c r="L8" s="1138"/>
      <c r="M8" s="1138"/>
      <c r="N8" s="1139" t="s">
        <v>22</v>
      </c>
      <c r="O8" s="1139" t="s">
        <v>22</v>
      </c>
      <c r="AM8" s="1634">
        <v>11</v>
      </c>
    </row>
    <row s="1645" customFormat="1" customHeight="1" ht="30" hidden="1">
      <c r="A9" s="1170"/>
      <c r="B9" s="1170"/>
      <c r="C9" s="1170"/>
      <c r="E9" s="1170"/>
      <c r="H9" s="1645"/>
      <c r="L9" s="892"/>
      <c r="M9" s="892" t="s">
        <v>117</v>
      </c>
      <c r="N9" s="892" t="s">
        <v>123</v>
      </c>
      <c r="O9" s="892" t="s">
        <v>125</v>
      </c>
      <c r="AM9" s="1639">
        <v>1</v>
      </c>
    </row>
    <row customHeight="1" ht="11.549999999999999">
      <c r="E10" s="2053" t="s">
        <v>626</v>
      </c>
      <c r="I10" s="714"/>
      <c r="J10" s="2370" t="s">
        <v>105</v>
      </c>
      <c r="K10" s="2371"/>
      <c r="L10" s="2032" t="str">
        <f>IF(L9="","",INDEX(DIFFERENTIATION_UNMERGE_VD,MATCH(L9,DIFFERENTIATION_ID_DIFF,0)))</f>
        <v/>
      </c>
      <c r="M10" s="2032"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N10" s="2396" t="str">
        <f>IF(N9="","",INDEX(DIFFERENTIATION_UNMERGE_VD,MATCH(N9,DIFFERENTIATION_ID_DIFF,0)))</f>
        <v>Передача. Тепловая энергия</v>
      </c>
      <c r="O10" s="2396" t="str">
        <f>IF(O9="","",INDEX(DIFFERENTIATION_UNMERGE_VD,MATCH(O9,DIFFERENTIATION_ID_DIFF,0)))</f>
        <v>Производство. Теплоноситель</v>
      </c>
      <c r="Q10" s="2130" t="s">
        <v>305</v>
      </c>
      <c r="AM10" s="1634">
        <v>11</v>
      </c>
    </row>
    <row customHeight="1" ht="11.549999999999999">
      <c r="E11" s="2053" t="s">
        <v>627</v>
      </c>
      <c r="I11" s="714"/>
      <c r="J11" s="2370" t="s">
        <v>568</v>
      </c>
      <c r="K11" s="2371"/>
      <c r="L11" s="2032" t="str">
        <f>IF(L9="","",INDEX(DIFFERENTIATION_UNMERGE_AREA,MATCH(L9,DIFFERENTIATION_ID_DIFF,0)))</f>
        <v/>
      </c>
      <c r="M11" s="2032" t="str">
        <f>IF(M9="","",INDEX(DIFFERENTIATION_UNMERGE_AREA,MATCH(M9,DIFFERENTIATION_ID_DIFF,0)))</f>
        <v>без дифференциации</v>
      </c>
      <c r="N11" s="2396" t="str">
        <f>IF(N9="","",INDEX(DIFFERENTIATION_UNMERGE_AREA,MATCH(N9,DIFFERENTIATION_ID_DIFF,0)))</f>
        <v>без дифференциации</v>
      </c>
      <c r="O11" s="2396" t="str">
        <f>IF(O9="","",INDEX(DIFFERENTIATION_UNMERGE_AREA,MATCH(O9,DIFFERENTIATION_ID_DIFF,0)))</f>
        <v>без дифференциации</v>
      </c>
      <c r="Q11" s="2130"/>
      <c r="AM11" s="1634">
        <v>11</v>
      </c>
    </row>
    <row customHeight="1" ht="11.549999999999999">
      <c r="E12" s="2053" t="s">
        <v>628</v>
      </c>
      <c r="I12" s="1665"/>
      <c r="J12" s="2370" t="s">
        <v>569</v>
      </c>
      <c r="K12" s="2371"/>
      <c r="L12" s="2032" t="str">
        <f>IF(L9="","",INDEX(DIFFERENTIATION_UNMERGE_SYSTEM,MATCH(L9,DIFFERENTIATION_ID_DIFF,0)))</f>
        <v/>
      </c>
      <c r="M12" s="2032" t="str">
        <f>IF(M9="","",INDEX(DIFFERENTIATION_UNMERGE_SYSTEM,MATCH(M9,DIFFERENTIATION_ID_DIFF,0)))</f>
        <v>без дифференциации</v>
      </c>
      <c r="N12" s="2396" t="str">
        <f>IF(N9="","",INDEX(DIFFERENTIATION_UNMERGE_SYSTEM,MATCH(N9,DIFFERENTIATION_ID_DIFF,0)))</f>
        <v>без дифференциации</v>
      </c>
      <c r="O12" s="2396" t="str">
        <f>IF(O9="","",INDEX(DIFFERENTIATION_UNMERGE_SYSTEM,MATCH(O9,DIFFERENTIATION_ID_DIFF,0)))</f>
        <v>без дифференциации</v>
      </c>
      <c r="Q12" s="2130"/>
      <c r="AM12" s="1634">
        <v>11</v>
      </c>
    </row>
    <row customHeight="1" ht="11.549999999999999">
      <c r="E13" s="2053" t="s">
        <v>629</v>
      </c>
      <c r="F13" s="2053" t="s">
        <v>630</v>
      </c>
      <c r="I13" s="2372" t="s">
        <v>304</v>
      </c>
      <c r="J13" s="2373"/>
      <c r="K13" s="2373"/>
      <c r="L13" s="2030"/>
      <c r="M13" s="2070"/>
      <c r="N13" s="2370"/>
      <c r="O13" s="2370"/>
      <c r="Q13" s="2130"/>
      <c r="AM13" s="1634">
        <v>11</v>
      </c>
    </row>
    <row customHeight="1" ht="24">
      <c r="I14" s="2023" t="s">
        <v>88</v>
      </c>
      <c r="J14" s="2023" t="s">
        <v>306</v>
      </c>
      <c r="K14" s="2023" t="s">
        <v>570</v>
      </c>
      <c r="L14" s="2063" t="s">
        <v>307</v>
      </c>
      <c r="M14" s="2064" t="s">
        <v>307</v>
      </c>
      <c r="N14" s="2265" t="s">
        <v>307</v>
      </c>
      <c r="O14" s="2265" t="s">
        <v>307</v>
      </c>
      <c r="Q14" s="2130"/>
      <c r="AM14" s="1634">
        <v>23</v>
      </c>
    </row>
    <row customHeight="1" ht="24">
      <c r="A15" s="2057"/>
      <c r="B15" s="2056" t="s">
        <v>631</v>
      </c>
      <c r="C15" s="2056" t="s">
        <v>632</v>
      </c>
      <c r="D15" s="2055" t="s">
        <v>633</v>
      </c>
      <c r="E15" s="2059" t="s">
        <v>634</v>
      </c>
      <c r="F15" s="2059" t="s">
        <v>634</v>
      </c>
      <c r="G15" s="1639" t="s">
        <v>592</v>
      </c>
      <c r="H15" s="2024"/>
      <c r="I15" s="1633">
        <v>1</v>
      </c>
      <c r="J15" s="2025" t="s">
        <v>635</v>
      </c>
      <c r="K15" s="2023" t="s">
        <v>310</v>
      </c>
      <c r="L15" s="665"/>
      <c r="M15" s="821"/>
      <c r="N15" s="665"/>
      <c r="O15" s="665"/>
      <c r="P15" s="546" t="s">
        <v>636</v>
      </c>
      <c r="Q15" s="1528" t="s">
        <v>637</v>
      </c>
      <c r="R15" s="546" t="s">
        <v>636</v>
      </c>
      <c r="AM15" s="1634">
        <v>23</v>
      </c>
    </row>
    <row customHeight="1" ht="35.699999999999996">
      <c r="A16" s="2057"/>
      <c r="B16" s="2056" t="s">
        <v>638</v>
      </c>
      <c r="C16" s="2056" t="s">
        <v>639</v>
      </c>
      <c r="D16" s="2055" t="s">
        <v>623</v>
      </c>
      <c r="E16" s="2059" t="s">
        <v>634</v>
      </c>
      <c r="F16" s="2059" t="s">
        <v>634</v>
      </c>
      <c r="H16" s="2024"/>
      <c r="I16" s="1632">
        <v>2</v>
      </c>
      <c r="J16" s="2066" t="s">
        <v>640</v>
      </c>
      <c r="K16" s="2065" t="s">
        <v>560</v>
      </c>
      <c r="L16" s="2071"/>
      <c r="M16" s="1679"/>
      <c r="N16" s="2071"/>
      <c r="O16" s="2071"/>
      <c r="P16" s="546" t="s">
        <v>636</v>
      </c>
      <c r="Q16" s="1528" t="s">
        <v>641</v>
      </c>
      <c r="R16" s="546" t="s">
        <v>636</v>
      </c>
      <c r="AM16" s="1634">
        <v>34</v>
      </c>
    </row>
    <row s="1645" customFormat="1" customHeight="1" ht="17.25" hidden="1">
      <c r="A17" s="1170"/>
      <c r="B17" s="1170"/>
      <c r="C17" s="1170"/>
      <c r="D17" s="1170"/>
      <c r="E17" s="1170"/>
      <c r="H17" s="1327"/>
      <c r="I17" s="1016" t="s">
        <v>642</v>
      </c>
      <c r="J17" s="994"/>
      <c r="K17" s="1016"/>
      <c r="L17" s="995"/>
      <c r="M17" s="995"/>
      <c r="N17" s="995"/>
      <c r="O17" s="995"/>
      <c r="Q17" s="1388"/>
      <c r="AM17" s="1639">
        <v>1</v>
      </c>
    </row>
    <row s="1369" customFormat="1" customHeight="1" ht="24">
      <c r="A18" s="990"/>
      <c r="B18" s="990"/>
      <c r="C18" s="990"/>
      <c r="D18" s="990"/>
      <c r="E18" s="990"/>
      <c r="G18" s="1639"/>
      <c r="H18" s="1636"/>
      <c r="I18" s="573"/>
      <c r="J18" s="574" t="s">
        <v>590</v>
      </c>
      <c r="K18" s="575"/>
      <c r="L18" s="2073"/>
      <c r="M18" s="576"/>
      <c r="N18" s="2640"/>
      <c r="O18" s="2640"/>
      <c r="P18" s="546"/>
      <c r="Q18" s="1528" t="s">
        <v>591</v>
      </c>
      <c r="R18" s="546"/>
      <c r="S18" s="1639"/>
      <c r="T18" s="1639"/>
      <c r="Y18" s="1639"/>
      <c r="AB18" s="547"/>
      <c r="AH18" s="1635"/>
      <c r="AI18" s="1635"/>
      <c r="AJ18" s="1635"/>
      <c r="AK18" s="1635"/>
      <c r="AL18" s="1635"/>
      <c r="AM18" s="1369">
        <v>23</v>
      </c>
    </row>
    <row customHeight="1" ht="19.95">
      <c r="A19" s="2057"/>
      <c r="B19" s="2056" t="s">
        <v>643</v>
      </c>
      <c r="C19" s="2056" t="s">
        <v>644</v>
      </c>
      <c r="D19" s="2055" t="s">
        <v>623</v>
      </c>
      <c r="E19" s="2059" t="s">
        <v>634</v>
      </c>
      <c r="F19" s="2059" t="s">
        <v>634</v>
      </c>
      <c r="H19" s="2024"/>
      <c r="I19" s="1667">
        <v>3</v>
      </c>
      <c r="J19" s="2025" t="s">
        <v>644</v>
      </c>
      <c r="K19" s="2021" t="s">
        <v>560</v>
      </c>
      <c r="L19" s="730"/>
      <c r="M19" s="560"/>
      <c r="N19" s="730"/>
      <c r="O19" s="730"/>
      <c r="P19" s="546"/>
      <c r="Q19" s="1528" t="s">
        <v>645</v>
      </c>
      <c r="R19" s="546"/>
      <c r="AM19" s="1634">
        <v>19</v>
      </c>
    </row>
    <row customHeight="1" ht="77.7">
      <c r="A20" s="2057"/>
      <c r="B20" s="2056" t="s">
        <v>646</v>
      </c>
      <c r="C20" s="2056" t="s">
        <v>647</v>
      </c>
      <c r="D20" s="2055" t="s">
        <v>623</v>
      </c>
      <c r="E20" s="2059" t="s">
        <v>634</v>
      </c>
      <c r="F20" s="2059" t="s">
        <v>634</v>
      </c>
      <c r="H20" s="2024"/>
      <c r="I20" s="1667">
        <v>4</v>
      </c>
      <c r="J20" s="2025" t="s">
        <v>648</v>
      </c>
      <c r="K20" s="2021" t="s">
        <v>587</v>
      </c>
      <c r="L20" s="730"/>
      <c r="M20" s="560"/>
      <c r="N20" s="730"/>
      <c r="O20" s="730"/>
      <c r="P20" s="546"/>
      <c r="Q20" s="1528"/>
      <c r="R20" s="546"/>
      <c r="AM20" s="1634">
        <v>74</v>
      </c>
    </row>
    <row customHeight="1" ht="35.699999999999996">
      <c r="A21" s="2057"/>
      <c r="B21" s="2056" t="s">
        <v>649</v>
      </c>
      <c r="C21" s="2056" t="s">
        <v>650</v>
      </c>
      <c r="D21" s="2055" t="s">
        <v>623</v>
      </c>
      <c r="E21" s="2059" t="s">
        <v>634</v>
      </c>
      <c r="F21" s="2059" t="s">
        <v>634</v>
      </c>
      <c r="H21" s="2024"/>
      <c r="I21" s="1667">
        <v>5</v>
      </c>
      <c r="J21" s="2025" t="s">
        <v>651</v>
      </c>
      <c r="K21" s="2021" t="s">
        <v>587</v>
      </c>
      <c r="L21" s="730"/>
      <c r="M21" s="560"/>
      <c r="N21" s="730"/>
      <c r="O21" s="730"/>
      <c r="P21" s="546"/>
      <c r="Q21" s="1528" t="s">
        <v>645</v>
      </c>
      <c r="R21" s="546"/>
      <c r="AM21" s="1634">
        <v>34</v>
      </c>
    </row>
    <row customHeight="1" ht="48.29999999999999">
      <c r="A22" s="2057"/>
      <c r="B22" s="2056" t="s">
        <v>652</v>
      </c>
      <c r="C22" s="2056" t="s">
        <v>653</v>
      </c>
      <c r="D22" s="2055" t="s">
        <v>623</v>
      </c>
      <c r="E22" s="2059" t="s">
        <v>634</v>
      </c>
      <c r="F22" s="2059" t="s">
        <v>634</v>
      </c>
      <c r="H22" s="2024"/>
      <c r="I22" s="1667">
        <v>6</v>
      </c>
      <c r="J22" s="2025" t="s">
        <v>654</v>
      </c>
      <c r="K22" s="2021" t="s">
        <v>587</v>
      </c>
      <c r="L22" s="730"/>
      <c r="M22" s="560"/>
      <c r="N22" s="730"/>
      <c r="O22" s="730"/>
      <c r="P22" s="546"/>
      <c r="Q22" s="1528" t="s">
        <v>655</v>
      </c>
      <c r="R22" s="546"/>
      <c r="AM22" s="1634">
        <v>46</v>
      </c>
    </row>
    <row customHeight="1" ht="19.95">
      <c r="A23" s="2057"/>
      <c r="B23" s="2056" t="s">
        <v>656</v>
      </c>
      <c r="C23" s="2056" t="s">
        <v>657</v>
      </c>
      <c r="D23" s="2055" t="s">
        <v>623</v>
      </c>
      <c r="E23" s="2059" t="s">
        <v>634</v>
      </c>
      <c r="F23" s="2059" t="s">
        <v>634</v>
      </c>
      <c r="H23" s="2024"/>
      <c r="I23" s="1667" t="s">
        <v>658</v>
      </c>
      <c r="J23" s="1527" t="s">
        <v>659</v>
      </c>
      <c r="K23" s="2021" t="s">
        <v>587</v>
      </c>
      <c r="L23" s="730"/>
      <c r="M23" s="560"/>
      <c r="N23" s="730"/>
      <c r="O23" s="730"/>
      <c r="P23" s="546"/>
      <c r="Q23" s="1528" t="s">
        <v>645</v>
      </c>
      <c r="R23" s="546"/>
      <c r="AM23" s="1634">
        <v>19</v>
      </c>
    </row>
    <row customHeight="1" ht="19.95">
      <c r="A24" s="2057"/>
      <c r="B24" s="2056" t="s">
        <v>660</v>
      </c>
      <c r="C24" s="2056" t="s">
        <v>661</v>
      </c>
      <c r="D24" s="2055" t="s">
        <v>623</v>
      </c>
      <c r="E24" s="2059" t="s">
        <v>634</v>
      </c>
      <c r="F24" s="2059" t="s">
        <v>634</v>
      </c>
      <c r="H24" s="2024"/>
      <c r="I24" s="1667" t="s">
        <v>662</v>
      </c>
      <c r="J24" s="1527" t="s">
        <v>663</v>
      </c>
      <c r="K24" s="2021" t="s">
        <v>587</v>
      </c>
      <c r="L24" s="730"/>
      <c r="M24" s="560"/>
      <c r="N24" s="730"/>
      <c r="O24" s="730"/>
      <c r="P24" s="546"/>
      <c r="Q24" s="1528"/>
      <c r="R24" s="546"/>
      <c r="AM24" s="1634">
        <v>19</v>
      </c>
    </row>
    <row customHeight="1" ht="24">
      <c r="A25" s="2057"/>
      <c r="B25" s="2056" t="s">
        <v>664</v>
      </c>
      <c r="C25" s="2056" t="s">
        <v>665</v>
      </c>
      <c r="D25" s="2055" t="s">
        <v>623</v>
      </c>
      <c r="E25" s="2059" t="s">
        <v>634</v>
      </c>
      <c r="F25" s="2059" t="s">
        <v>634</v>
      </c>
      <c r="H25" s="2024"/>
      <c r="I25" s="1667" t="s">
        <v>666</v>
      </c>
      <c r="J25" s="1527" t="s">
        <v>667</v>
      </c>
      <c r="K25" s="2021" t="s">
        <v>587</v>
      </c>
      <c r="L25" s="730"/>
      <c r="M25" s="560"/>
      <c r="N25" s="730"/>
      <c r="O25" s="730"/>
      <c r="P25" s="546"/>
      <c r="Q25" s="1528"/>
      <c r="R25" s="546"/>
      <c r="AM25" s="1634">
        <v>23</v>
      </c>
    </row>
    <row customHeight="1" ht="24">
      <c r="A26" s="2057"/>
      <c r="B26" s="2056" t="s">
        <v>668</v>
      </c>
      <c r="C26" s="2056" t="s">
        <v>669</v>
      </c>
      <c r="D26" s="2055" t="s">
        <v>623</v>
      </c>
      <c r="E26" s="2059" t="s">
        <v>634</v>
      </c>
      <c r="F26" s="2059" t="s">
        <v>634</v>
      </c>
      <c r="H26" s="2024"/>
      <c r="I26" s="1667">
        <v>7</v>
      </c>
      <c r="J26" s="2025" t="s">
        <v>669</v>
      </c>
      <c r="K26" s="2021" t="s">
        <v>670</v>
      </c>
      <c r="L26" s="730"/>
      <c r="M26" s="560"/>
      <c r="N26" s="730"/>
      <c r="O26" s="730"/>
      <c r="P26" s="546"/>
      <c r="Q26" s="1528"/>
      <c r="R26" s="546"/>
      <c r="AM26" s="1634">
        <v>23</v>
      </c>
    </row>
    <row customHeight="1" ht="24">
      <c r="A27" s="2057"/>
      <c r="B27" s="2056" t="s">
        <v>671</v>
      </c>
      <c r="C27" s="2056" t="s">
        <v>672</v>
      </c>
      <c r="D27" s="2055" t="s">
        <v>623</v>
      </c>
      <c r="E27" s="2059" t="s">
        <v>634</v>
      </c>
      <c r="F27" s="2059" t="s">
        <v>634</v>
      </c>
      <c r="H27" s="2024"/>
      <c r="I27" s="1667">
        <v>8</v>
      </c>
      <c r="J27" s="2025" t="s">
        <v>672</v>
      </c>
      <c r="K27" s="2021" t="s">
        <v>593</v>
      </c>
      <c r="L27" s="730"/>
      <c r="M27" s="560"/>
      <c r="N27" s="730"/>
      <c r="O27" s="730"/>
      <c r="P27" s="546"/>
      <c r="Q27" s="1528"/>
      <c r="R27" s="546"/>
      <c r="AM27" s="1634">
        <v>23</v>
      </c>
    </row>
    <row customHeight="1" ht="35.699999999999996">
      <c r="A28" s="2057"/>
      <c r="B28" s="2056" t="s">
        <v>673</v>
      </c>
      <c r="C28" s="2056" t="s">
        <v>674</v>
      </c>
      <c r="D28" s="2055" t="s">
        <v>623</v>
      </c>
      <c r="E28" s="2059" t="s">
        <v>634</v>
      </c>
      <c r="F28" s="2059" t="s">
        <v>634</v>
      </c>
      <c r="H28" s="2024"/>
      <c r="I28" s="1678">
        <v>9</v>
      </c>
      <c r="J28" s="2025" t="s">
        <v>675</v>
      </c>
      <c r="K28" s="2021" t="s">
        <v>564</v>
      </c>
      <c r="L28" s="730"/>
      <c r="M28" s="560"/>
      <c r="N28" s="730"/>
      <c r="O28" s="730"/>
      <c r="P28" s="546"/>
      <c r="Q28" s="1528"/>
      <c r="R28" s="546"/>
      <c r="AM28" s="1634">
        <v>34</v>
      </c>
    </row>
    <row customHeight="1" ht="35.699999999999996">
      <c r="A29" s="2057"/>
      <c r="B29" s="2056" t="s">
        <v>676</v>
      </c>
      <c r="C29" s="2056" t="s">
        <v>677</v>
      </c>
      <c r="D29" s="2055" t="s">
        <v>623</v>
      </c>
      <c r="E29" s="2059" t="s">
        <v>634</v>
      </c>
      <c r="F29" s="2059" t="s">
        <v>634</v>
      </c>
      <c r="H29" s="2024"/>
      <c r="I29" s="1678">
        <v>10</v>
      </c>
      <c r="J29" s="2025" t="s">
        <v>678</v>
      </c>
      <c r="K29" s="2021" t="s">
        <v>564</v>
      </c>
      <c r="L29" s="730"/>
      <c r="M29" s="560"/>
      <c r="N29" s="730"/>
      <c r="O29" s="730"/>
      <c r="P29" s="546"/>
      <c r="Q29" s="1528"/>
      <c r="R29" s="546"/>
      <c r="AM29" s="1634">
        <v>34</v>
      </c>
    </row>
    <row customHeight="1" ht="24">
      <c r="A30" s="2057"/>
      <c r="B30" s="2056" t="s">
        <v>679</v>
      </c>
      <c r="C30" s="2056" t="s">
        <v>680</v>
      </c>
      <c r="D30" s="2055" t="s">
        <v>623</v>
      </c>
      <c r="E30" s="2059" t="s">
        <v>634</v>
      </c>
      <c r="F30" s="2059" t="s">
        <v>634</v>
      </c>
      <c r="H30" s="2024"/>
      <c r="I30" s="1678">
        <v>11</v>
      </c>
      <c r="J30" s="2025" t="s">
        <v>680</v>
      </c>
      <c r="K30" s="2021" t="s">
        <v>594</v>
      </c>
      <c r="L30" s="2072"/>
      <c r="M30" s="1624"/>
      <c r="N30" s="2072"/>
      <c r="O30" s="2072"/>
      <c r="P30" s="546"/>
      <c r="Q30" s="1528"/>
      <c r="R30" s="546"/>
      <c r="AM30" s="1634">
        <v>23</v>
      </c>
    </row>
    <row customHeight="1" ht="24">
      <c r="A31" s="2057"/>
      <c r="B31" s="2056" t="s">
        <v>681</v>
      </c>
      <c r="C31" s="2056" t="s">
        <v>682</v>
      </c>
      <c r="D31" s="2055" t="s">
        <v>623</v>
      </c>
      <c r="E31" s="2059" t="s">
        <v>634</v>
      </c>
      <c r="F31" s="2059" t="s">
        <v>634</v>
      </c>
      <c r="H31" s="2024"/>
      <c r="I31" s="1678">
        <v>12</v>
      </c>
      <c r="J31" s="2025" t="s">
        <v>682</v>
      </c>
      <c r="K31" s="2021" t="s">
        <v>594</v>
      </c>
      <c r="L31" s="2072"/>
      <c r="M31" s="1624"/>
      <c r="N31" s="2072"/>
      <c r="O31" s="2072"/>
      <c r="P31" s="546"/>
      <c r="Q31" s="1528"/>
      <c r="R31" s="546"/>
      <c r="AM31" s="1634">
        <v>23</v>
      </c>
    </row>
    <row customHeight="1" ht="48.29999999999999">
      <c r="A32" s="2057"/>
      <c r="B32" s="2056" t="s">
        <v>683</v>
      </c>
      <c r="C32" s="2056" t="s">
        <v>684</v>
      </c>
      <c r="D32" s="2055" t="s">
        <v>623</v>
      </c>
      <c r="E32" s="2059" t="s">
        <v>634</v>
      </c>
      <c r="F32" s="2059" t="s">
        <v>634</v>
      </c>
      <c r="H32" s="2024"/>
      <c r="I32" s="1678">
        <v>13</v>
      </c>
      <c r="J32" s="2025" t="s">
        <v>685</v>
      </c>
      <c r="K32" s="2021" t="s">
        <v>604</v>
      </c>
      <c r="L32" s="730"/>
      <c r="M32" s="560"/>
      <c r="N32" s="730"/>
      <c r="O32" s="730"/>
      <c r="P32" s="546"/>
      <c r="Q32" s="1528" t="s">
        <v>645</v>
      </c>
      <c r="R32" s="546"/>
      <c r="AM32" s="1634">
        <v>46</v>
      </c>
    </row>
    <row s="1369" customFormat="1" customHeight="1" ht="48.29999999999999">
      <c r="A33" s="2057"/>
      <c r="B33" s="2056" t="s">
        <v>686</v>
      </c>
      <c r="C33" s="2056" t="s">
        <v>687</v>
      </c>
      <c r="D33" s="2055" t="s">
        <v>623</v>
      </c>
      <c r="E33" s="2059" t="s">
        <v>634</v>
      </c>
      <c r="F33" s="2059" t="s">
        <v>634</v>
      </c>
      <c r="G33" s="1639"/>
      <c r="H33" s="2024"/>
      <c r="I33" s="1678">
        <v>14</v>
      </c>
      <c r="J33" s="2037" t="s">
        <v>688</v>
      </c>
      <c r="K33" s="2026" t="s">
        <v>689</v>
      </c>
      <c r="L33" s="730"/>
      <c r="M33" s="560"/>
      <c r="N33" s="730"/>
      <c r="O33" s="730"/>
      <c r="P33" s="546"/>
      <c r="Q33" s="1528" t="s">
        <v>645</v>
      </c>
      <c r="R33" s="546"/>
      <c r="S33" s="1639"/>
      <c r="T33" s="1639"/>
      <c r="Y33" s="1639"/>
      <c r="AB33" s="547"/>
      <c r="AH33" s="1635"/>
      <c r="AI33" s="1635"/>
      <c r="AJ33" s="1635"/>
      <c r="AK33" s="1635"/>
      <c r="AL33" s="1635"/>
      <c r="AM33" s="1369">
        <v>46</v>
      </c>
    </row>
    <row customHeight="1" ht="108">
      <c r="A34" s="2057"/>
      <c r="B34" s="2056" t="s">
        <v>690</v>
      </c>
      <c r="C34" s="2056" t="s">
        <v>691</v>
      </c>
      <c r="D34" s="2055" t="s">
        <v>633</v>
      </c>
      <c r="E34" s="2059" t="s">
        <v>634</v>
      </c>
      <c r="F34" s="2059" t="s">
        <v>634</v>
      </c>
      <c r="G34" s="1639" t="s">
        <v>592</v>
      </c>
      <c r="H34" s="2024"/>
      <c r="I34" s="2035">
        <v>15</v>
      </c>
      <c r="J34" s="2036" t="s">
        <v>692</v>
      </c>
      <c r="K34" s="2021" t="s">
        <v>310</v>
      </c>
      <c r="L34" s="388"/>
      <c r="M34" s="1167"/>
      <c r="N34" s="388"/>
      <c r="O34" s="388"/>
      <c r="P34" s="546"/>
      <c r="Q34" s="1528" t="s">
        <v>637</v>
      </c>
      <c r="R34" s="546"/>
      <c r="AM34" s="1634">
        <v>103</v>
      </c>
    </row>
    <row s="1644" customFormat="1" customHeight="1" ht="11.549999999999999">
      <c r="A35" s="990"/>
      <c r="B35" s="990"/>
      <c r="C35" s="990"/>
      <c r="D35" s="990"/>
      <c r="E35" s="990"/>
      <c r="F35" s="1639"/>
      <c r="G35" s="1639"/>
      <c r="H35" s="354"/>
      <c r="N35" s="1644"/>
      <c r="O35" s="1644"/>
      <c r="P35" s="1369"/>
      <c r="R35" s="1369"/>
      <c r="S35" s="1639"/>
      <c r="T35" s="1639"/>
      <c r="U35" s="1369"/>
      <c r="V35" s="1369"/>
      <c r="W35" s="1369"/>
      <c r="X35" s="1369"/>
      <c r="Y35" s="1639"/>
      <c r="Z35" s="1369"/>
      <c r="AA35" s="1369"/>
      <c r="AB35" s="547"/>
      <c r="AC35" s="1369"/>
      <c r="AD35" s="1369"/>
      <c r="AE35" s="1369"/>
      <c r="AF35" s="1369"/>
      <c r="AG35" s="1369"/>
      <c r="AH35" s="1635"/>
      <c r="AI35" s="625"/>
      <c r="AJ35" s="625"/>
      <c r="AK35" s="625"/>
      <c r="AL35" s="625"/>
      <c r="AM35" s="1644">
        <v>11</v>
      </c>
    </row>
    <row s="1644" customFormat="1" customHeight="1" ht="11.549999999999999">
      <c r="A36" s="990"/>
      <c r="B36" s="990"/>
      <c r="C36" s="990"/>
      <c r="D36" s="990"/>
      <c r="E36" s="990"/>
      <c r="F36" s="1639"/>
      <c r="G36" s="1639"/>
      <c r="H36" s="354"/>
      <c r="N36" s="1644"/>
      <c r="O36" s="1644"/>
      <c r="P36" s="1369"/>
      <c r="R36" s="1369"/>
      <c r="S36" s="1639"/>
      <c r="T36" s="1639"/>
      <c r="U36" s="1369"/>
      <c r="V36" s="1369"/>
      <c r="W36" s="1369"/>
      <c r="X36" s="1369"/>
      <c r="Y36" s="1639"/>
      <c r="Z36" s="1369"/>
      <c r="AA36" s="1369"/>
      <c r="AB36" s="547"/>
      <c r="AC36" s="1369"/>
      <c r="AD36" s="1369"/>
      <c r="AE36" s="1369"/>
      <c r="AF36" s="1369"/>
      <c r="AG36" s="1369"/>
      <c r="AH36" s="1635"/>
      <c r="AI36" s="625"/>
      <c r="AJ36" s="625"/>
      <c r="AK36" s="625"/>
      <c r="AL36" s="625"/>
      <c r="AM36" s="1644">
        <v>11</v>
      </c>
    </row>
    <row s="1644" customFormat="1" customHeight="1" ht="11.549999999999999">
      <c r="A37" s="990"/>
      <c r="B37" s="990"/>
      <c r="C37" s="990"/>
      <c r="D37" s="990"/>
      <c r="E37" s="990"/>
      <c r="F37" s="1639"/>
      <c r="G37" s="1639"/>
      <c r="H37" s="354"/>
      <c r="L37" s="625"/>
      <c r="M37" s="625"/>
      <c r="N37" s="625"/>
      <c r="O37" s="625"/>
      <c r="P37" s="1369"/>
      <c r="R37" s="1369"/>
      <c r="S37" s="1639"/>
      <c r="T37" s="1639"/>
      <c r="U37" s="1369"/>
      <c r="V37" s="1369"/>
      <c r="W37" s="1369"/>
      <c r="X37" s="1369"/>
      <c r="Y37" s="1639"/>
      <c r="Z37" s="1369"/>
      <c r="AA37" s="1369"/>
      <c r="AB37" s="547"/>
      <c r="AC37" s="1369"/>
      <c r="AD37" s="1369"/>
      <c r="AE37" s="1369"/>
      <c r="AF37" s="1369"/>
      <c r="AG37" s="1369"/>
      <c r="AH37" s="1635"/>
      <c r="AI37" s="625"/>
      <c r="AJ37" s="625"/>
      <c r="AK37" s="625"/>
      <c r="AL37" s="625"/>
      <c r="AM37" s="1644">
        <v>11</v>
      </c>
    </row>
    <row s="1644" customFormat="1" customHeight="1" ht="11.549999999999999">
      <c r="A38" s="990"/>
      <c r="B38" s="990"/>
      <c r="C38" s="990"/>
      <c r="D38" s="990"/>
      <c r="E38" s="990"/>
      <c r="F38" s="1639"/>
      <c r="G38" s="1639"/>
      <c r="H38" s="354"/>
      <c r="N38" s="1644"/>
      <c r="O38" s="1644"/>
      <c r="P38" s="1369"/>
      <c r="R38" s="1369"/>
      <c r="S38" s="1639"/>
      <c r="T38" s="1639"/>
      <c r="U38" s="1369"/>
      <c r="V38" s="1369"/>
      <c r="W38" s="1369"/>
      <c r="X38" s="1369"/>
      <c r="Y38" s="1639"/>
      <c r="Z38" s="1369"/>
      <c r="AA38" s="1369"/>
      <c r="AB38" s="547"/>
      <c r="AC38" s="1369"/>
      <c r="AD38" s="1369"/>
      <c r="AE38" s="1369"/>
      <c r="AF38" s="1369"/>
      <c r="AG38" s="1369"/>
      <c r="AH38" s="1635"/>
      <c r="AI38" s="625"/>
      <c r="AJ38" s="625"/>
      <c r="AK38" s="625"/>
      <c r="AL38" s="625"/>
      <c r="AM38" s="1644">
        <v>11</v>
      </c>
    </row>
    <row s="1644" customFormat="1" customHeight="1" ht="11.549999999999999">
      <c r="A39" s="990"/>
      <c r="B39" s="990"/>
      <c r="C39" s="990"/>
      <c r="D39" s="990"/>
      <c r="E39" s="990"/>
      <c r="F39" s="1639"/>
      <c r="G39" s="1639"/>
      <c r="H39" s="354"/>
      <c r="N39" s="1644"/>
      <c r="O39" s="1644"/>
      <c r="P39" s="1369"/>
      <c r="R39" s="1369"/>
      <c r="S39" s="1639"/>
      <c r="T39" s="1639"/>
      <c r="U39" s="1369"/>
      <c r="V39" s="1369"/>
      <c r="W39" s="1369"/>
      <c r="X39" s="1369"/>
      <c r="Y39" s="1639"/>
      <c r="Z39" s="1369"/>
      <c r="AA39" s="1369"/>
      <c r="AB39" s="547"/>
      <c r="AC39" s="1369"/>
      <c r="AD39" s="1369"/>
      <c r="AE39" s="1369"/>
      <c r="AF39" s="1369"/>
      <c r="AG39" s="1369"/>
      <c r="AH39" s="1635"/>
      <c r="AI39" s="625"/>
      <c r="AJ39" s="625"/>
      <c r="AK39" s="625"/>
      <c r="AL39" s="625"/>
      <c r="AM39" s="1644">
        <v>11</v>
      </c>
    </row>
    <row s="1644" customFormat="1" customHeight="1" ht="11.549999999999999">
      <c r="A40" s="990"/>
      <c r="B40" s="990"/>
      <c r="C40" s="990"/>
      <c r="D40" s="990"/>
      <c r="E40" s="990"/>
      <c r="F40" s="1639"/>
      <c r="G40" s="1639"/>
      <c r="H40" s="354"/>
      <c r="N40" s="1644"/>
      <c r="O40" s="1644"/>
      <c r="P40" s="1369"/>
      <c r="R40" s="1369"/>
      <c r="S40" s="1639"/>
      <c r="T40" s="1639"/>
      <c r="U40" s="1369"/>
      <c r="V40" s="1369"/>
      <c r="W40" s="1369"/>
      <c r="X40" s="1369"/>
      <c r="Y40" s="1639"/>
      <c r="Z40" s="1369"/>
      <c r="AA40" s="1369"/>
      <c r="AB40" s="547"/>
      <c r="AC40" s="1369"/>
      <c r="AD40" s="1369"/>
      <c r="AE40" s="1369"/>
      <c r="AF40" s="1369"/>
      <c r="AG40" s="1369"/>
      <c r="AH40" s="1635"/>
      <c r="AI40" s="625"/>
      <c r="AJ40" s="625"/>
      <c r="AK40" s="625"/>
      <c r="AL40" s="625"/>
      <c r="AM40" s="1644">
        <v>11</v>
      </c>
    </row>
    <row s="1644" customFormat="1" customHeight="1" ht="11.549999999999999">
      <c r="A41" s="990"/>
      <c r="B41" s="990"/>
      <c r="C41" s="990"/>
      <c r="D41" s="990"/>
      <c r="E41" s="990"/>
      <c r="F41" s="1639"/>
      <c r="G41" s="1639"/>
      <c r="H41" s="354"/>
      <c r="N41" s="1644"/>
      <c r="O41" s="1644"/>
      <c r="P41" s="1369"/>
      <c r="R41" s="1369"/>
      <c r="S41" s="1639"/>
      <c r="T41" s="1639"/>
      <c r="U41" s="1369"/>
      <c r="V41" s="1369"/>
      <c r="W41" s="1369"/>
      <c r="X41" s="1369"/>
      <c r="Y41" s="1639"/>
      <c r="Z41" s="1369"/>
      <c r="AA41" s="1369"/>
      <c r="AB41" s="547"/>
      <c r="AC41" s="1369"/>
      <c r="AD41" s="1369"/>
      <c r="AE41" s="1369"/>
      <c r="AF41" s="1369"/>
      <c r="AG41" s="1369"/>
      <c r="AH41" s="1635"/>
      <c r="AI41" s="625"/>
      <c r="AJ41" s="625"/>
      <c r="AK41" s="625"/>
      <c r="AL41" s="625"/>
      <c r="AM41" s="1644">
        <v>11</v>
      </c>
    </row>
    <row s="1644" customFormat="1" customHeight="1" ht="11.549999999999999">
      <c r="A42" s="990"/>
      <c r="B42" s="990"/>
      <c r="C42" s="990"/>
      <c r="D42" s="990"/>
      <c r="E42" s="990"/>
      <c r="F42" s="1639"/>
      <c r="G42" s="1639"/>
      <c r="H42" s="354"/>
      <c r="N42" s="1644"/>
      <c r="O42" s="1644"/>
      <c r="P42" s="1369"/>
      <c r="R42" s="1369"/>
      <c r="S42" s="1639"/>
      <c r="T42" s="1639"/>
      <c r="U42" s="1369"/>
      <c r="V42" s="1369"/>
      <c r="W42" s="1369"/>
      <c r="X42" s="1369"/>
      <c r="Y42" s="1639"/>
      <c r="Z42" s="1369"/>
      <c r="AA42" s="1369"/>
      <c r="AB42" s="547"/>
      <c r="AC42" s="1369"/>
      <c r="AD42" s="1369"/>
      <c r="AE42" s="1369"/>
      <c r="AF42" s="1369"/>
      <c r="AG42" s="1369"/>
      <c r="AH42" s="1635"/>
      <c r="AI42" s="625"/>
      <c r="AJ42" s="625"/>
      <c r="AK42" s="625"/>
      <c r="AL42" s="625"/>
      <c r="AM42" s="1644">
        <v>11</v>
      </c>
    </row>
    <row s="1644" customFormat="1" customHeight="1" ht="11.549999999999999">
      <c r="A43" s="990"/>
      <c r="B43" s="990"/>
      <c r="C43" s="990"/>
      <c r="D43" s="990"/>
      <c r="E43" s="990"/>
      <c r="F43" s="1639"/>
      <c r="G43" s="1639"/>
      <c r="H43" s="354"/>
      <c r="N43" s="1644"/>
      <c r="O43" s="1644"/>
      <c r="P43" s="1369"/>
      <c r="R43" s="1369"/>
      <c r="S43" s="1639"/>
      <c r="T43" s="1639"/>
      <c r="U43" s="1369"/>
      <c r="V43" s="1369"/>
      <c r="W43" s="1369"/>
      <c r="X43" s="1369"/>
      <c r="Y43" s="1639"/>
      <c r="Z43" s="1369"/>
      <c r="AA43" s="1369"/>
      <c r="AB43" s="547"/>
      <c r="AC43" s="1369"/>
      <c r="AD43" s="1369"/>
      <c r="AE43" s="1369"/>
      <c r="AF43" s="1369"/>
      <c r="AG43" s="1369"/>
      <c r="AH43" s="1635"/>
      <c r="AI43" s="625"/>
      <c r="AJ43" s="625"/>
      <c r="AK43" s="625"/>
      <c r="AL43" s="625"/>
      <c r="AM43" s="1644">
        <v>11</v>
      </c>
    </row>
    <row s="1644" customFormat="1" customHeight="1" ht="11.549999999999999">
      <c r="A44" s="990"/>
      <c r="B44" s="990"/>
      <c r="C44" s="990"/>
      <c r="D44" s="990"/>
      <c r="E44" s="990"/>
      <c r="F44" s="1639"/>
      <c r="G44" s="1639"/>
      <c r="H44" s="354"/>
      <c r="N44" s="1644"/>
      <c r="O44" s="1644"/>
      <c r="P44" s="1369"/>
      <c r="R44" s="1369"/>
      <c r="S44" s="1639"/>
      <c r="T44" s="1639"/>
      <c r="U44" s="1369"/>
      <c r="V44" s="1369"/>
      <c r="W44" s="1369"/>
      <c r="X44" s="1369"/>
      <c r="Y44" s="1639"/>
      <c r="Z44" s="1369"/>
      <c r="AA44" s="1369"/>
      <c r="AB44" s="547"/>
      <c r="AC44" s="1369"/>
      <c r="AD44" s="1369"/>
      <c r="AE44" s="1369"/>
      <c r="AF44" s="1369"/>
      <c r="AG44" s="1369"/>
      <c r="AH44" s="1635"/>
      <c r="AI44" s="625"/>
      <c r="AJ44" s="625"/>
      <c r="AK44" s="625"/>
      <c r="AL44" s="625"/>
      <c r="AM44" s="1644">
        <v>11</v>
      </c>
    </row>
    <row s="1644" customFormat="1" customHeight="1" ht="11.549999999999999">
      <c r="A45" s="990"/>
      <c r="B45" s="990"/>
      <c r="C45" s="990"/>
      <c r="D45" s="990"/>
      <c r="E45" s="990"/>
      <c r="F45" s="1639"/>
      <c r="G45" s="1639"/>
      <c r="H45" s="354"/>
      <c r="N45" s="1644"/>
      <c r="O45" s="1644"/>
      <c r="P45" s="1369"/>
      <c r="R45" s="1369"/>
      <c r="S45" s="1639"/>
      <c r="T45" s="1639"/>
      <c r="U45" s="1369"/>
      <c r="V45" s="1369"/>
      <c r="W45" s="1369"/>
      <c r="X45" s="1369"/>
      <c r="Y45" s="1639"/>
      <c r="Z45" s="1369"/>
      <c r="AA45" s="1369"/>
      <c r="AB45" s="547"/>
      <c r="AC45" s="1369"/>
      <c r="AD45" s="1369"/>
      <c r="AE45" s="1369"/>
      <c r="AF45" s="1369"/>
      <c r="AG45" s="1369"/>
      <c r="AH45" s="1635"/>
      <c r="AI45" s="625"/>
      <c r="AJ45" s="625"/>
      <c r="AK45" s="625"/>
      <c r="AL45" s="625"/>
      <c r="AM45" s="1644">
        <v>11</v>
      </c>
    </row>
    <row s="1644" customFormat="1" customHeight="1" ht="11.549999999999999">
      <c r="A46" s="990"/>
      <c r="B46" s="990"/>
      <c r="C46" s="990"/>
      <c r="D46" s="990"/>
      <c r="E46" s="990"/>
      <c r="F46" s="1639"/>
      <c r="G46" s="1639"/>
      <c r="H46" s="354"/>
      <c r="N46" s="1644"/>
      <c r="O46" s="1644"/>
      <c r="P46" s="1369"/>
      <c r="R46" s="1369"/>
      <c r="S46" s="1639"/>
      <c r="T46" s="1639"/>
      <c r="U46" s="1369"/>
      <c r="V46" s="1369"/>
      <c r="W46" s="1369"/>
      <c r="X46" s="1369"/>
      <c r="Y46" s="1639"/>
      <c r="Z46" s="1369"/>
      <c r="AA46" s="1369"/>
      <c r="AB46" s="547"/>
      <c r="AC46" s="1369"/>
      <c r="AD46" s="1369"/>
      <c r="AE46" s="1369"/>
      <c r="AF46" s="1369"/>
      <c r="AG46" s="1369"/>
      <c r="AH46" s="1635"/>
      <c r="AI46" s="625"/>
      <c r="AJ46" s="625"/>
      <c r="AK46" s="625"/>
      <c r="AL46" s="625"/>
      <c r="AM46" s="1644">
        <v>11</v>
      </c>
    </row>
    <row s="1644" customFormat="1" customHeight="1" ht="11.549999999999999">
      <c r="A47" s="990"/>
      <c r="B47" s="990"/>
      <c r="C47" s="990"/>
      <c r="D47" s="990"/>
      <c r="E47" s="990"/>
      <c r="F47" s="1639"/>
      <c r="G47" s="1639"/>
      <c r="H47" s="354"/>
      <c r="N47" s="1644"/>
      <c r="O47" s="1644"/>
      <c r="P47" s="1369"/>
      <c r="R47" s="1369"/>
      <c r="S47" s="1639"/>
      <c r="T47" s="1639"/>
      <c r="U47" s="1369"/>
      <c r="V47" s="1369"/>
      <c r="W47" s="1369"/>
      <c r="X47" s="1369"/>
      <c r="Y47" s="1639"/>
      <c r="Z47" s="1369"/>
      <c r="AA47" s="1369"/>
      <c r="AB47" s="547"/>
      <c r="AC47" s="1369"/>
      <c r="AD47" s="1369"/>
      <c r="AE47" s="1369"/>
      <c r="AF47" s="1369"/>
      <c r="AG47" s="1369"/>
      <c r="AH47" s="1635"/>
      <c r="AI47" s="625"/>
      <c r="AJ47" s="625"/>
      <c r="AK47" s="625"/>
      <c r="AL47" s="625"/>
      <c r="AM47" s="1644">
        <v>11</v>
      </c>
    </row>
    <row s="1644" customFormat="1" customHeight="1" ht="11.549999999999999">
      <c r="A48" s="990"/>
      <c r="B48" s="990"/>
      <c r="C48" s="990"/>
      <c r="D48" s="990"/>
      <c r="E48" s="990"/>
      <c r="F48" s="1639"/>
      <c r="G48" s="1639"/>
      <c r="H48" s="354"/>
      <c r="N48" s="1644"/>
      <c r="O48" s="1644"/>
      <c r="P48" s="1369"/>
      <c r="R48" s="1369"/>
      <c r="S48" s="1639"/>
      <c r="T48" s="1639"/>
      <c r="U48" s="1369"/>
      <c r="V48" s="1369"/>
      <c r="W48" s="1369"/>
      <c r="X48" s="1369"/>
      <c r="Y48" s="1639"/>
      <c r="Z48" s="1369"/>
      <c r="AA48" s="1369"/>
      <c r="AB48" s="547"/>
      <c r="AC48" s="1369"/>
      <c r="AD48" s="1369"/>
      <c r="AE48" s="1369"/>
      <c r="AF48" s="1369"/>
      <c r="AG48" s="1369"/>
      <c r="AH48" s="1635"/>
      <c r="AI48" s="625"/>
      <c r="AJ48" s="625"/>
      <c r="AK48" s="625"/>
      <c r="AL48" s="625"/>
      <c r="AM48" s="1644">
        <v>11</v>
      </c>
    </row>
    <row s="1644" customFormat="1" customHeight="1" ht="11.549999999999999">
      <c r="A49" s="990"/>
      <c r="B49" s="990"/>
      <c r="C49" s="990"/>
      <c r="D49" s="990"/>
      <c r="E49" s="990"/>
      <c r="F49" s="1639"/>
      <c r="G49" s="1639"/>
      <c r="H49" s="354"/>
      <c r="N49" s="1644"/>
      <c r="O49" s="1644"/>
      <c r="P49" s="1369"/>
      <c r="R49" s="1369"/>
      <c r="S49" s="1639"/>
      <c r="T49" s="1639"/>
      <c r="U49" s="1369"/>
      <c r="V49" s="1369"/>
      <c r="W49" s="1369"/>
      <c r="X49" s="1369"/>
      <c r="Y49" s="1639"/>
      <c r="Z49" s="1369"/>
      <c r="AA49" s="1369"/>
      <c r="AB49" s="547"/>
      <c r="AC49" s="1369"/>
      <c r="AD49" s="1369"/>
      <c r="AE49" s="1369"/>
      <c r="AF49" s="1369"/>
      <c r="AG49" s="1369"/>
      <c r="AH49" s="1635"/>
      <c r="AI49" s="625"/>
      <c r="AJ49" s="625"/>
      <c r="AK49" s="625"/>
      <c r="AL49" s="625"/>
      <c r="AM49" s="1644">
        <v>11</v>
      </c>
    </row>
    <row s="1644" customFormat="1" customHeight="1" ht="11.549999999999999">
      <c r="A50" s="990"/>
      <c r="B50" s="990"/>
      <c r="C50" s="990"/>
      <c r="D50" s="990"/>
      <c r="E50" s="990"/>
      <c r="F50" s="1639"/>
      <c r="G50" s="1639"/>
      <c r="H50" s="354"/>
      <c r="N50" s="1644"/>
      <c r="O50" s="1644"/>
      <c r="P50" s="1369"/>
      <c r="R50" s="1369"/>
      <c r="S50" s="1639"/>
      <c r="T50" s="1639"/>
      <c r="U50" s="1369"/>
      <c r="V50" s="1369"/>
      <c r="W50" s="1369"/>
      <c r="X50" s="1369"/>
      <c r="Y50" s="1639"/>
      <c r="Z50" s="1369"/>
      <c r="AA50" s="1369"/>
      <c r="AB50" s="547"/>
      <c r="AC50" s="1369"/>
      <c r="AD50" s="1369"/>
      <c r="AE50" s="1369"/>
      <c r="AF50" s="1369"/>
      <c r="AG50" s="1369"/>
      <c r="AH50" s="1635"/>
      <c r="AI50" s="625"/>
      <c r="AJ50" s="625"/>
      <c r="AK50" s="625"/>
      <c r="AL50" s="625"/>
      <c r="AM50" s="1644">
        <v>11</v>
      </c>
    </row>
    <row s="1644" customFormat="1" customHeight="1" ht="11.549999999999999">
      <c r="A51" s="990"/>
      <c r="B51" s="990"/>
      <c r="C51" s="990"/>
      <c r="D51" s="990"/>
      <c r="E51" s="990"/>
      <c r="F51" s="1639"/>
      <c r="G51" s="1639"/>
      <c r="H51" s="354"/>
      <c r="N51" s="1644"/>
      <c r="O51" s="1644"/>
      <c r="P51" s="1369"/>
      <c r="R51" s="1369"/>
      <c r="S51" s="1639"/>
      <c r="T51" s="1639"/>
      <c r="U51" s="1369"/>
      <c r="V51" s="1369"/>
      <c r="W51" s="1369"/>
      <c r="X51" s="1369"/>
      <c r="Y51" s="1639"/>
      <c r="Z51" s="1369"/>
      <c r="AA51" s="1369"/>
      <c r="AB51" s="547"/>
      <c r="AC51" s="1369"/>
      <c r="AD51" s="1369"/>
      <c r="AE51" s="1369"/>
      <c r="AF51" s="1369"/>
      <c r="AG51" s="1369"/>
      <c r="AH51" s="1635"/>
      <c r="AI51" s="625"/>
      <c r="AJ51" s="625"/>
      <c r="AK51" s="625"/>
      <c r="AL51" s="625"/>
      <c r="AM51" s="1644">
        <v>11</v>
      </c>
    </row>
    <row s="1644" customFormat="1" customHeight="1" ht="11.549999999999999">
      <c r="A52" s="990"/>
      <c r="B52" s="990"/>
      <c r="C52" s="990"/>
      <c r="D52" s="990"/>
      <c r="E52" s="990"/>
      <c r="F52" s="1639"/>
      <c r="G52" s="1639"/>
      <c r="H52" s="354"/>
      <c r="N52" s="1644"/>
      <c r="O52" s="1644"/>
      <c r="P52" s="1369"/>
      <c r="R52" s="1369"/>
      <c r="S52" s="1639"/>
      <c r="T52" s="1639"/>
      <c r="U52" s="1369"/>
      <c r="V52" s="1369"/>
      <c r="W52" s="1369"/>
      <c r="X52" s="1369"/>
      <c r="Y52" s="1639"/>
      <c r="Z52" s="1369"/>
      <c r="AA52" s="1369"/>
      <c r="AB52" s="547"/>
      <c r="AC52" s="1369"/>
      <c r="AD52" s="1369"/>
      <c r="AE52" s="1369"/>
      <c r="AF52" s="1369"/>
      <c r="AG52" s="1369"/>
      <c r="AH52" s="1635"/>
      <c r="AI52" s="625"/>
      <c r="AJ52" s="625"/>
      <c r="AK52" s="625"/>
      <c r="AL52" s="625"/>
      <c r="AM52" s="1644">
        <v>11</v>
      </c>
    </row>
    <row s="1644" customFormat="1" customHeight="1" ht="11.549999999999999">
      <c r="A53" s="990"/>
      <c r="B53" s="990"/>
      <c r="C53" s="990"/>
      <c r="D53" s="990"/>
      <c r="E53" s="990"/>
      <c r="F53" s="1639"/>
      <c r="G53" s="1639"/>
      <c r="H53" s="354"/>
      <c r="N53" s="1644"/>
      <c r="O53" s="1644"/>
      <c r="P53" s="1369"/>
      <c r="R53" s="1369"/>
      <c r="S53" s="1639"/>
      <c r="T53" s="1639"/>
      <c r="U53" s="1369"/>
      <c r="V53" s="1369"/>
      <c r="W53" s="1369"/>
      <c r="X53" s="1369"/>
      <c r="Y53" s="1639"/>
      <c r="Z53" s="1369"/>
      <c r="AA53" s="1369"/>
      <c r="AB53" s="547"/>
      <c r="AC53" s="1369"/>
      <c r="AD53" s="1369"/>
      <c r="AE53" s="1369"/>
      <c r="AF53" s="1369"/>
      <c r="AG53" s="1369"/>
      <c r="AH53" s="1635"/>
      <c r="AI53" s="625"/>
      <c r="AJ53" s="625"/>
      <c r="AK53" s="625"/>
      <c r="AL53" s="625"/>
      <c r="AM53" s="1644">
        <v>11</v>
      </c>
    </row>
    <row s="1644" customFormat="1" customHeight="1" ht="11.549999999999999">
      <c r="A54" s="990"/>
      <c r="B54" s="990"/>
      <c r="C54" s="990"/>
      <c r="D54" s="990"/>
      <c r="E54" s="990"/>
      <c r="F54" s="1639"/>
      <c r="G54" s="1639"/>
      <c r="H54" s="354"/>
      <c r="N54" s="1644"/>
      <c r="O54" s="1644"/>
      <c r="P54" s="1369"/>
      <c r="R54" s="1369"/>
      <c r="S54" s="1639"/>
      <c r="T54" s="1639"/>
      <c r="U54" s="1369"/>
      <c r="V54" s="1369"/>
      <c r="W54" s="1369"/>
      <c r="X54" s="1369"/>
      <c r="Y54" s="1639"/>
      <c r="Z54" s="1369"/>
      <c r="AA54" s="1369"/>
      <c r="AB54" s="547"/>
      <c r="AC54" s="1369"/>
      <c r="AD54" s="1369"/>
      <c r="AE54" s="1369"/>
      <c r="AF54" s="1369"/>
      <c r="AG54" s="1369"/>
      <c r="AH54" s="1635"/>
      <c r="AI54" s="625"/>
      <c r="AJ54" s="625"/>
      <c r="AK54" s="625"/>
      <c r="AL54" s="625"/>
      <c r="AM54" s="1644">
        <v>11</v>
      </c>
    </row>
    <row s="1644" customFormat="1" customHeight="1" ht="11.549999999999999">
      <c r="A55" s="990"/>
      <c r="B55" s="990"/>
      <c r="C55" s="990"/>
      <c r="D55" s="990"/>
      <c r="E55" s="990"/>
      <c r="F55" s="1639"/>
      <c r="G55" s="1639"/>
      <c r="H55" s="354"/>
      <c r="N55" s="1644"/>
      <c r="O55" s="1644"/>
      <c r="P55" s="1369"/>
      <c r="R55" s="1369"/>
      <c r="S55" s="1639"/>
      <c r="T55" s="1639"/>
      <c r="U55" s="1369"/>
      <c r="V55" s="1369"/>
      <c r="W55" s="1369"/>
      <c r="X55" s="1369"/>
      <c r="Y55" s="1639"/>
      <c r="Z55" s="1369"/>
      <c r="AA55" s="1369"/>
      <c r="AB55" s="547"/>
      <c r="AC55" s="1369"/>
      <c r="AD55" s="1369"/>
      <c r="AE55" s="1369"/>
      <c r="AF55" s="1369"/>
      <c r="AG55" s="1369"/>
      <c r="AH55" s="1635"/>
      <c r="AI55" s="625"/>
      <c r="AJ55" s="625"/>
      <c r="AK55" s="625"/>
      <c r="AL55" s="625"/>
      <c r="AM55" s="1644">
        <v>11</v>
      </c>
    </row>
    <row s="1644" customFormat="1" customHeight="1" ht="11.549999999999999">
      <c r="A56" s="990"/>
      <c r="B56" s="990"/>
      <c r="C56" s="990"/>
      <c r="D56" s="990"/>
      <c r="E56" s="990"/>
      <c r="F56" s="1639"/>
      <c r="G56" s="1639"/>
      <c r="H56" s="354"/>
      <c r="N56" s="1644"/>
      <c r="O56" s="1644"/>
      <c r="P56" s="1369"/>
      <c r="R56" s="1369"/>
      <c r="S56" s="1639"/>
      <c r="T56" s="1639"/>
      <c r="U56" s="1369"/>
      <c r="V56" s="1369"/>
      <c r="W56" s="1369"/>
      <c r="X56" s="1369"/>
      <c r="Y56" s="1639"/>
      <c r="Z56" s="1369"/>
      <c r="AA56" s="1369"/>
      <c r="AB56" s="547"/>
      <c r="AC56" s="1369"/>
      <c r="AD56" s="1369"/>
      <c r="AE56" s="1369"/>
      <c r="AF56" s="1369"/>
      <c r="AG56" s="1369"/>
      <c r="AH56" s="1635"/>
      <c r="AI56" s="625"/>
      <c r="AJ56" s="625"/>
      <c r="AK56" s="625"/>
      <c r="AL56" s="625"/>
      <c r="AM56" s="1644">
        <v>11</v>
      </c>
    </row>
    <row s="1644" customFormat="1" customHeight="1" ht="11.549999999999999">
      <c r="A57" s="990"/>
      <c r="B57" s="990"/>
      <c r="C57" s="990"/>
      <c r="D57" s="990"/>
      <c r="E57" s="990"/>
      <c r="F57" s="1639"/>
      <c r="G57" s="1639"/>
      <c r="H57" s="354"/>
      <c r="N57" s="1644"/>
      <c r="O57" s="1644"/>
      <c r="P57" s="1369"/>
      <c r="R57" s="1369"/>
      <c r="S57" s="1639"/>
      <c r="T57" s="1639"/>
      <c r="U57" s="1369"/>
      <c r="V57" s="1369"/>
      <c r="W57" s="1369"/>
      <c r="X57" s="1369"/>
      <c r="Y57" s="1639"/>
      <c r="Z57" s="1369"/>
      <c r="AA57" s="1369"/>
      <c r="AB57" s="547"/>
      <c r="AC57" s="1369"/>
      <c r="AD57" s="1369"/>
      <c r="AE57" s="1369"/>
      <c r="AF57" s="1369"/>
      <c r="AG57" s="1369"/>
      <c r="AH57" s="1635"/>
      <c r="AI57" s="625"/>
      <c r="AJ57" s="625"/>
      <c r="AK57" s="625"/>
      <c r="AL57" s="625"/>
      <c r="AM57" s="1644">
        <v>11</v>
      </c>
    </row>
    <row s="1644" customFormat="1" customHeight="1" ht="11.549999999999999">
      <c r="A58" s="990"/>
      <c r="B58" s="990"/>
      <c r="C58" s="990"/>
      <c r="D58" s="990"/>
      <c r="E58" s="990"/>
      <c r="F58" s="1639"/>
      <c r="G58" s="1639"/>
      <c r="H58" s="354"/>
      <c r="N58" s="1644"/>
      <c r="O58" s="1644"/>
      <c r="P58" s="1369"/>
      <c r="R58" s="1369"/>
      <c r="S58" s="1639"/>
      <c r="T58" s="1639"/>
      <c r="U58" s="1369"/>
      <c r="V58" s="1369"/>
      <c r="W58" s="1369"/>
      <c r="X58" s="1369"/>
      <c r="Y58" s="1639"/>
      <c r="Z58" s="1369"/>
      <c r="AA58" s="1369"/>
      <c r="AB58" s="547"/>
      <c r="AC58" s="1369"/>
      <c r="AD58" s="1369"/>
      <c r="AE58" s="1369"/>
      <c r="AF58" s="1369"/>
      <c r="AG58" s="1369"/>
      <c r="AH58" s="1635"/>
      <c r="AI58" s="625"/>
      <c r="AJ58" s="625"/>
      <c r="AK58" s="625"/>
      <c r="AL58" s="625"/>
      <c r="AM58" s="1644">
        <v>11</v>
      </c>
    </row>
    <row s="1644" customFormat="1" customHeight="1" ht="11.549999999999999">
      <c r="A59" s="990"/>
      <c r="B59" s="990"/>
      <c r="C59" s="990"/>
      <c r="D59" s="990"/>
      <c r="E59" s="990"/>
      <c r="F59" s="1639"/>
      <c r="G59" s="1639"/>
      <c r="H59" s="354"/>
      <c r="N59" s="1644"/>
      <c r="O59" s="1644"/>
      <c r="P59" s="1369"/>
      <c r="R59" s="1369"/>
      <c r="S59" s="1639"/>
      <c r="T59" s="1639"/>
      <c r="U59" s="1369"/>
      <c r="V59" s="1369"/>
      <c r="W59" s="1369"/>
      <c r="X59" s="1369"/>
      <c r="Y59" s="1639"/>
      <c r="Z59" s="1369"/>
      <c r="AA59" s="1369"/>
      <c r="AB59" s="547"/>
      <c r="AC59" s="1369"/>
      <c r="AD59" s="1369"/>
      <c r="AE59" s="1369"/>
      <c r="AF59" s="1369"/>
      <c r="AG59" s="1369"/>
      <c r="AH59" s="1635"/>
      <c r="AI59" s="625"/>
      <c r="AJ59" s="625"/>
      <c r="AK59" s="625"/>
      <c r="AL59" s="625"/>
      <c r="AM59" s="1644">
        <v>11</v>
      </c>
    </row>
    <row s="1644" customFormat="1" customHeight="1" ht="11.549999999999999">
      <c r="A60" s="990"/>
      <c r="B60" s="990"/>
      <c r="C60" s="990"/>
      <c r="D60" s="990"/>
      <c r="E60" s="990"/>
      <c r="F60" s="1639"/>
      <c r="G60" s="1639"/>
      <c r="H60" s="354"/>
      <c r="N60" s="1644"/>
      <c r="O60" s="1644"/>
      <c r="P60" s="1369"/>
      <c r="R60" s="1369"/>
      <c r="S60" s="1639"/>
      <c r="T60" s="1639"/>
      <c r="U60" s="1369"/>
      <c r="V60" s="1369"/>
      <c r="W60" s="1369"/>
      <c r="X60" s="1369"/>
      <c r="Y60" s="1639"/>
      <c r="Z60" s="1369"/>
      <c r="AA60" s="1369"/>
      <c r="AB60" s="547"/>
      <c r="AC60" s="1369"/>
      <c r="AD60" s="1369"/>
      <c r="AE60" s="1369"/>
      <c r="AF60" s="1369"/>
      <c r="AG60" s="1369"/>
      <c r="AH60" s="1635"/>
      <c r="AI60" s="625"/>
      <c r="AJ60" s="625"/>
      <c r="AK60" s="625"/>
      <c r="AL60" s="625"/>
      <c r="AM60" s="1644">
        <v>11</v>
      </c>
    </row>
    <row s="1644" customFormat="1" customHeight="1" ht="11.549999999999999">
      <c r="A61" s="990"/>
      <c r="B61" s="990"/>
      <c r="C61" s="990"/>
      <c r="D61" s="990"/>
      <c r="E61" s="990"/>
      <c r="F61" s="1639"/>
      <c r="G61" s="1639"/>
      <c r="H61" s="354"/>
      <c r="N61" s="1644"/>
      <c r="O61" s="1644"/>
      <c r="P61" s="1369"/>
      <c r="R61" s="1369"/>
      <c r="S61" s="1639"/>
      <c r="T61" s="1639"/>
      <c r="U61" s="1369"/>
      <c r="V61" s="1369"/>
      <c r="W61" s="1369"/>
      <c r="X61" s="1369"/>
      <c r="Y61" s="1639"/>
      <c r="Z61" s="1369"/>
      <c r="AA61" s="1369"/>
      <c r="AB61" s="547"/>
      <c r="AC61" s="1369"/>
      <c r="AD61" s="1369"/>
      <c r="AE61" s="1369"/>
      <c r="AF61" s="1369"/>
      <c r="AG61" s="1369"/>
      <c r="AH61" s="1635"/>
      <c r="AI61" s="625"/>
      <c r="AJ61" s="625"/>
      <c r="AK61" s="625"/>
      <c r="AL61" s="625"/>
      <c r="AM61" s="1644">
        <v>11</v>
      </c>
    </row>
    <row s="1644" customFormat="1" customHeight="1" ht="11.549999999999999">
      <c r="A62" s="990"/>
      <c r="B62" s="990"/>
      <c r="C62" s="990"/>
      <c r="D62" s="990"/>
      <c r="E62" s="990"/>
      <c r="F62" s="1639"/>
      <c r="G62" s="1639"/>
      <c r="H62" s="354"/>
      <c r="N62" s="1644"/>
      <c r="O62" s="1644"/>
      <c r="P62" s="1369"/>
      <c r="R62" s="1369"/>
      <c r="S62" s="1639"/>
      <c r="T62" s="1639"/>
      <c r="U62" s="1369"/>
      <c r="V62" s="1369"/>
      <c r="W62" s="1369"/>
      <c r="X62" s="1369"/>
      <c r="Y62" s="1639"/>
      <c r="Z62" s="1369"/>
      <c r="AA62" s="1369"/>
      <c r="AB62" s="547"/>
      <c r="AC62" s="1369"/>
      <c r="AD62" s="1369"/>
      <c r="AE62" s="1369"/>
      <c r="AF62" s="1369"/>
      <c r="AG62" s="1369"/>
      <c r="AH62" s="1635"/>
      <c r="AI62" s="625"/>
      <c r="AJ62" s="625"/>
      <c r="AK62" s="625"/>
      <c r="AL62" s="625"/>
      <c r="AM62" s="1644">
        <v>11</v>
      </c>
    </row>
    <row s="1644" customFormat="1" customHeight="1" ht="11.549999999999999">
      <c r="A63" s="990"/>
      <c r="B63" s="990"/>
      <c r="C63" s="990"/>
      <c r="D63" s="990"/>
      <c r="E63" s="990"/>
      <c r="F63" s="1639"/>
      <c r="G63" s="1639"/>
      <c r="H63" s="354"/>
      <c r="N63" s="1644"/>
      <c r="O63" s="1644"/>
      <c r="P63" s="1369"/>
      <c r="R63" s="1369"/>
      <c r="S63" s="1639"/>
      <c r="T63" s="1639"/>
      <c r="U63" s="1369"/>
      <c r="V63" s="1369"/>
      <c r="W63" s="1369"/>
      <c r="X63" s="1369"/>
      <c r="Y63" s="1639"/>
      <c r="Z63" s="1369"/>
      <c r="AA63" s="1369"/>
      <c r="AB63" s="547"/>
      <c r="AC63" s="1369"/>
      <c r="AD63" s="1369"/>
      <c r="AE63" s="1369"/>
      <c r="AF63" s="1369"/>
      <c r="AG63" s="1369"/>
      <c r="AH63" s="1635"/>
      <c r="AI63" s="625"/>
      <c r="AJ63" s="625"/>
      <c r="AK63" s="625"/>
      <c r="AL63" s="625"/>
      <c r="AM63" s="1644">
        <v>11</v>
      </c>
    </row>
    <row s="1644" customFormat="1" customHeight="1" ht="11.549999999999999">
      <c r="A64" s="990"/>
      <c r="B64" s="990"/>
      <c r="C64" s="990"/>
      <c r="D64" s="990"/>
      <c r="E64" s="990"/>
      <c r="F64" s="1639"/>
      <c r="G64" s="1639"/>
      <c r="H64" s="354"/>
      <c r="N64" s="1644"/>
      <c r="O64" s="1644"/>
      <c r="P64" s="1369"/>
      <c r="R64" s="1369"/>
      <c r="S64" s="1639"/>
      <c r="T64" s="1639"/>
      <c r="U64" s="1369"/>
      <c r="V64" s="1369"/>
      <c r="W64" s="1369"/>
      <c r="X64" s="1369"/>
      <c r="Y64" s="1639"/>
      <c r="Z64" s="1369"/>
      <c r="AA64" s="1369"/>
      <c r="AB64" s="547"/>
      <c r="AC64" s="1369"/>
      <c r="AD64" s="1369"/>
      <c r="AE64" s="1369"/>
      <c r="AF64" s="1369"/>
      <c r="AG64" s="1369"/>
      <c r="AH64" s="1635"/>
      <c r="AI64" s="625"/>
      <c r="AJ64" s="625"/>
      <c r="AK64" s="625"/>
      <c r="AL64" s="625"/>
      <c r="AM64" s="1644">
        <v>11</v>
      </c>
    </row>
    <row s="1644" customFormat="1" customHeight="1" ht="11.549999999999999">
      <c r="A65" s="990"/>
      <c r="B65" s="990"/>
      <c r="C65" s="990"/>
      <c r="D65" s="990"/>
      <c r="E65" s="990"/>
      <c r="F65" s="1639"/>
      <c r="G65" s="1639"/>
      <c r="H65" s="354"/>
      <c r="N65" s="1644"/>
      <c r="O65" s="1644"/>
      <c r="P65" s="1369"/>
      <c r="R65" s="1369"/>
      <c r="S65" s="1639"/>
      <c r="T65" s="1639"/>
      <c r="U65" s="1369"/>
      <c r="V65" s="1369"/>
      <c r="W65" s="1369"/>
      <c r="X65" s="1369"/>
      <c r="Y65" s="1639"/>
      <c r="Z65" s="1369"/>
      <c r="AA65" s="1369"/>
      <c r="AB65" s="547"/>
      <c r="AC65" s="1369"/>
      <c r="AD65" s="1369"/>
      <c r="AE65" s="1369"/>
      <c r="AF65" s="1369"/>
      <c r="AG65" s="1369"/>
      <c r="AH65" s="1635"/>
      <c r="AI65" s="625"/>
      <c r="AJ65" s="625"/>
      <c r="AK65" s="625"/>
      <c r="AL65" s="625"/>
      <c r="AM65" s="1644">
        <v>11</v>
      </c>
    </row>
    <row s="1644" customFormat="1" customHeight="1" ht="11.549999999999999">
      <c r="A66" s="990"/>
      <c r="B66" s="990"/>
      <c r="C66" s="990"/>
      <c r="D66" s="990"/>
      <c r="E66" s="990"/>
      <c r="F66" s="1639"/>
      <c r="G66" s="1639"/>
      <c r="H66" s="354"/>
      <c r="N66" s="1644"/>
      <c r="O66" s="1644"/>
      <c r="P66" s="1369"/>
      <c r="R66" s="1369"/>
      <c r="S66" s="1639"/>
      <c r="T66" s="1639"/>
      <c r="U66" s="1369"/>
      <c r="V66" s="1369"/>
      <c r="W66" s="1369"/>
      <c r="X66" s="1369"/>
      <c r="Y66" s="1639"/>
      <c r="Z66" s="1369"/>
      <c r="AA66" s="1369"/>
      <c r="AB66" s="547"/>
      <c r="AC66" s="1369"/>
      <c r="AD66" s="1369"/>
      <c r="AE66" s="1369"/>
      <c r="AF66" s="1369"/>
      <c r="AG66" s="1369"/>
      <c r="AH66" s="1635"/>
      <c r="AI66" s="625"/>
      <c r="AJ66" s="625"/>
      <c r="AK66" s="625"/>
      <c r="AL66" s="625"/>
      <c r="AM66" s="1644">
        <v>11</v>
      </c>
    </row>
    <row s="1644" customFormat="1" customHeight="1" ht="11.549999999999999">
      <c r="A67" s="990"/>
      <c r="B67" s="990"/>
      <c r="C67" s="990"/>
      <c r="D67" s="990"/>
      <c r="E67" s="990"/>
      <c r="F67" s="1639"/>
      <c r="G67" s="1639"/>
      <c r="H67" s="354"/>
      <c r="N67" s="1644"/>
      <c r="O67" s="1644"/>
      <c r="P67" s="1369"/>
      <c r="R67" s="1369"/>
      <c r="S67" s="1639"/>
      <c r="T67" s="1639"/>
      <c r="U67" s="1369"/>
      <c r="V67" s="1369"/>
      <c r="W67" s="1369"/>
      <c r="X67" s="1369"/>
      <c r="Y67" s="1639"/>
      <c r="Z67" s="1369"/>
      <c r="AA67" s="1369"/>
      <c r="AB67" s="547"/>
      <c r="AC67" s="1369"/>
      <c r="AD67" s="1369"/>
      <c r="AE67" s="1369"/>
      <c r="AF67" s="1369"/>
      <c r="AG67" s="1369"/>
      <c r="AH67" s="1635"/>
      <c r="AI67" s="625"/>
      <c r="AJ67" s="625"/>
      <c r="AK67" s="625"/>
      <c r="AL67" s="625"/>
      <c r="AM67" s="1644">
        <v>11</v>
      </c>
    </row>
    <row s="1644" customFormat="1" customHeight="1" ht="11.549999999999999">
      <c r="A68" s="990"/>
      <c r="B68" s="990"/>
      <c r="C68" s="990"/>
      <c r="D68" s="990"/>
      <c r="E68" s="990"/>
      <c r="F68" s="1639"/>
      <c r="G68" s="1639"/>
      <c r="H68" s="354"/>
      <c r="N68" s="1644"/>
      <c r="O68" s="1644"/>
      <c r="P68" s="1369"/>
      <c r="R68" s="1369"/>
      <c r="S68" s="1639"/>
      <c r="T68" s="1639"/>
      <c r="U68" s="1369"/>
      <c r="V68" s="1369"/>
      <c r="W68" s="1369"/>
      <c r="X68" s="1369"/>
      <c r="Y68" s="1639"/>
      <c r="Z68" s="1369"/>
      <c r="AA68" s="1369"/>
      <c r="AB68" s="547"/>
      <c r="AC68" s="1369"/>
      <c r="AD68" s="1369"/>
      <c r="AE68" s="1369"/>
      <c r="AF68" s="1369"/>
      <c r="AG68" s="1369"/>
      <c r="AH68" s="1635"/>
      <c r="AI68" s="625"/>
      <c r="AJ68" s="625"/>
      <c r="AK68" s="625"/>
      <c r="AL68" s="625"/>
      <c r="AM68" s="1644">
        <v>11</v>
      </c>
    </row>
    <row s="1644" customFormat="1" customHeight="1" ht="11.549999999999999">
      <c r="A69" s="990"/>
      <c r="B69" s="990"/>
      <c r="C69" s="990"/>
      <c r="D69" s="990"/>
      <c r="E69" s="990"/>
      <c r="F69" s="1639"/>
      <c r="G69" s="1639"/>
      <c r="H69" s="354"/>
      <c r="N69" s="1644"/>
      <c r="O69" s="1644"/>
      <c r="P69" s="1369"/>
      <c r="R69" s="1369"/>
      <c r="S69" s="1639"/>
      <c r="T69" s="1639"/>
      <c r="U69" s="1369"/>
      <c r="V69" s="1369"/>
      <c r="W69" s="1369"/>
      <c r="X69" s="1369"/>
      <c r="Y69" s="1639"/>
      <c r="Z69" s="1369"/>
      <c r="AA69" s="1369"/>
      <c r="AB69" s="547"/>
      <c r="AC69" s="1369"/>
      <c r="AD69" s="1369"/>
      <c r="AE69" s="1369"/>
      <c r="AF69" s="1369"/>
      <c r="AG69" s="1369"/>
      <c r="AH69" s="1635"/>
      <c r="AI69" s="625"/>
      <c r="AJ69" s="625"/>
      <c r="AK69" s="625"/>
      <c r="AL69" s="625"/>
      <c r="AM69" s="1644">
        <v>11</v>
      </c>
    </row>
    <row s="1644" customFormat="1" customHeight="1" ht="11.549999999999999">
      <c r="A70" s="990"/>
      <c r="B70" s="990"/>
      <c r="C70" s="990"/>
      <c r="D70" s="990"/>
      <c r="E70" s="990"/>
      <c r="F70" s="1639"/>
      <c r="G70" s="1639"/>
      <c r="H70" s="354"/>
      <c r="N70" s="1644"/>
      <c r="O70" s="1644"/>
      <c r="P70" s="1369"/>
      <c r="R70" s="1369"/>
      <c r="S70" s="1639"/>
      <c r="T70" s="1639"/>
      <c r="U70" s="1369"/>
      <c r="V70" s="1369"/>
      <c r="W70" s="1369"/>
      <c r="X70" s="1369"/>
      <c r="Y70" s="1639"/>
      <c r="Z70" s="1369"/>
      <c r="AA70" s="1369"/>
      <c r="AB70" s="547"/>
      <c r="AC70" s="1369"/>
      <c r="AD70" s="1369"/>
      <c r="AE70" s="1369"/>
      <c r="AF70" s="1369"/>
      <c r="AG70" s="1369"/>
      <c r="AH70" s="1635"/>
      <c r="AI70" s="625"/>
      <c r="AJ70" s="625"/>
      <c r="AK70" s="625"/>
      <c r="AL70" s="625"/>
      <c r="AM70" s="1644">
        <v>11</v>
      </c>
    </row>
    <row s="1644" customFormat="1" customHeight="1" ht="11.549999999999999">
      <c r="A71" s="990"/>
      <c r="B71" s="990"/>
      <c r="C71" s="990"/>
      <c r="D71" s="990"/>
      <c r="E71" s="990"/>
      <c r="F71" s="1639"/>
      <c r="G71" s="1639"/>
      <c r="H71" s="354"/>
      <c r="N71" s="1644"/>
      <c r="O71" s="1644"/>
      <c r="P71" s="1369"/>
      <c r="R71" s="1369"/>
      <c r="S71" s="1639"/>
      <c r="T71" s="1639"/>
      <c r="U71" s="1369"/>
      <c r="V71" s="1369"/>
      <c r="W71" s="1369"/>
      <c r="X71" s="1369"/>
      <c r="Y71" s="1639"/>
      <c r="Z71" s="1369"/>
      <c r="AA71" s="1369"/>
      <c r="AB71" s="547"/>
      <c r="AC71" s="1369"/>
      <c r="AD71" s="1369"/>
      <c r="AE71" s="1369"/>
      <c r="AF71" s="1369"/>
      <c r="AG71" s="1369"/>
      <c r="AH71" s="1635"/>
      <c r="AI71" s="625"/>
      <c r="AJ71" s="625"/>
      <c r="AK71" s="625"/>
      <c r="AL71" s="625"/>
      <c r="AM71" s="1644">
        <v>11</v>
      </c>
    </row>
    <row s="1644" customFormat="1" customHeight="1" ht="11.549999999999999">
      <c r="A72" s="990"/>
      <c r="B72" s="990"/>
      <c r="C72" s="990"/>
      <c r="D72" s="990"/>
      <c r="E72" s="990"/>
      <c r="F72" s="1639"/>
      <c r="G72" s="1639"/>
      <c r="H72" s="354"/>
      <c r="N72" s="1644"/>
      <c r="O72" s="1644"/>
      <c r="P72" s="1369"/>
      <c r="R72" s="1369"/>
      <c r="S72" s="1639"/>
      <c r="T72" s="1639"/>
      <c r="U72" s="1369"/>
      <c r="V72" s="1369"/>
      <c r="W72" s="1369"/>
      <c r="X72" s="1369"/>
      <c r="Y72" s="1639"/>
      <c r="Z72" s="1369"/>
      <c r="AA72" s="1369"/>
      <c r="AB72" s="547"/>
      <c r="AC72" s="1369"/>
      <c r="AD72" s="1369"/>
      <c r="AE72" s="1369"/>
      <c r="AF72" s="1369"/>
      <c r="AG72" s="1369"/>
      <c r="AH72" s="1635"/>
      <c r="AI72" s="625"/>
      <c r="AJ72" s="625"/>
      <c r="AK72" s="625"/>
      <c r="AL72" s="625"/>
      <c r="AM72" s="1644">
        <v>11</v>
      </c>
    </row>
    <row s="1644" customFormat="1" customHeight="1" ht="11.549999999999999">
      <c r="A73" s="990"/>
      <c r="B73" s="990"/>
      <c r="C73" s="990"/>
      <c r="D73" s="990"/>
      <c r="E73" s="990"/>
      <c r="F73" s="1639"/>
      <c r="G73" s="1639"/>
      <c r="H73" s="354"/>
      <c r="N73" s="1644"/>
      <c r="O73" s="1644"/>
      <c r="P73" s="1369"/>
      <c r="R73" s="1369"/>
      <c r="S73" s="1639"/>
      <c r="T73" s="1639"/>
      <c r="U73" s="1369"/>
      <c r="V73" s="1369"/>
      <c r="W73" s="1369"/>
      <c r="X73" s="1369"/>
      <c r="Y73" s="1639"/>
      <c r="Z73" s="1369"/>
      <c r="AA73" s="1369"/>
      <c r="AB73" s="547"/>
      <c r="AC73" s="1369"/>
      <c r="AD73" s="1369"/>
      <c r="AE73" s="1369"/>
      <c r="AF73" s="1369"/>
      <c r="AG73" s="1369"/>
      <c r="AH73" s="1635"/>
      <c r="AI73" s="625"/>
      <c r="AJ73" s="625"/>
      <c r="AK73" s="625"/>
      <c r="AL73" s="625"/>
      <c r="AM73" s="1644">
        <v>11</v>
      </c>
    </row>
    <row s="1644" customFormat="1" customHeight="1" ht="11.549999999999999">
      <c r="A74" s="990"/>
      <c r="B74" s="990"/>
      <c r="C74" s="990"/>
      <c r="D74" s="990"/>
      <c r="E74" s="990"/>
      <c r="F74" s="1639"/>
      <c r="G74" s="1639"/>
      <c r="H74" s="354"/>
      <c r="N74" s="1644"/>
      <c r="O74" s="1644"/>
      <c r="P74" s="1369"/>
      <c r="R74" s="1369"/>
      <c r="S74" s="1639"/>
      <c r="T74" s="1639"/>
      <c r="U74" s="1369"/>
      <c r="V74" s="1369"/>
      <c r="W74" s="1369"/>
      <c r="X74" s="1369"/>
      <c r="Y74" s="1639"/>
      <c r="Z74" s="1369"/>
      <c r="AA74" s="1369"/>
      <c r="AB74" s="547"/>
      <c r="AC74" s="1369"/>
      <c r="AD74" s="1369"/>
      <c r="AE74" s="1369"/>
      <c r="AF74" s="1369"/>
      <c r="AG74" s="1369"/>
      <c r="AH74" s="1635"/>
      <c r="AI74" s="625"/>
      <c r="AJ74" s="625"/>
      <c r="AK74" s="625"/>
      <c r="AL74" s="625"/>
      <c r="AM74" s="1644">
        <v>11</v>
      </c>
    </row>
    <row s="1644" customFormat="1" customHeight="1" ht="11.549999999999999">
      <c r="A75" s="990"/>
      <c r="B75" s="990"/>
      <c r="C75" s="990"/>
      <c r="D75" s="990"/>
      <c r="E75" s="990"/>
      <c r="F75" s="1639"/>
      <c r="G75" s="1639"/>
      <c r="H75" s="354"/>
      <c r="N75" s="1644"/>
      <c r="O75" s="1644"/>
      <c r="P75" s="1369"/>
      <c r="R75" s="1369"/>
      <c r="S75" s="1639"/>
      <c r="T75" s="1639"/>
      <c r="U75" s="1369"/>
      <c r="V75" s="1369"/>
      <c r="W75" s="1369"/>
      <c r="X75" s="1369"/>
      <c r="Y75" s="1639"/>
      <c r="Z75" s="1369"/>
      <c r="AA75" s="1369"/>
      <c r="AB75" s="547"/>
      <c r="AC75" s="1369"/>
      <c r="AD75" s="1369"/>
      <c r="AE75" s="1369"/>
      <c r="AF75" s="1369"/>
      <c r="AG75" s="1369"/>
      <c r="AH75" s="1635"/>
      <c r="AI75" s="625"/>
      <c r="AJ75" s="625"/>
      <c r="AK75" s="625"/>
      <c r="AL75" s="625"/>
      <c r="AM75" s="1644">
        <v>11</v>
      </c>
    </row>
    <row s="1644" customFormat="1" customHeight="1" ht="11.549999999999999">
      <c r="A76" s="990"/>
      <c r="B76" s="990"/>
      <c r="C76" s="990"/>
      <c r="D76" s="990"/>
      <c r="E76" s="990"/>
      <c r="F76" s="1639"/>
      <c r="G76" s="1639"/>
      <c r="H76" s="354"/>
      <c r="N76" s="1644"/>
      <c r="O76" s="1644"/>
      <c r="P76" s="1369"/>
      <c r="R76" s="1369"/>
      <c r="S76" s="1639"/>
      <c r="T76" s="1639"/>
      <c r="U76" s="1369"/>
      <c r="V76" s="1369"/>
      <c r="W76" s="1369"/>
      <c r="X76" s="1369"/>
      <c r="Y76" s="1639"/>
      <c r="Z76" s="1369"/>
      <c r="AA76" s="1369"/>
      <c r="AB76" s="547"/>
      <c r="AC76" s="1369"/>
      <c r="AD76" s="1369"/>
      <c r="AE76" s="1369"/>
      <c r="AF76" s="1369"/>
      <c r="AG76" s="1369"/>
      <c r="AH76" s="1635"/>
      <c r="AI76" s="625"/>
      <c r="AJ76" s="625"/>
      <c r="AK76" s="625"/>
      <c r="AL76" s="625"/>
      <c r="AM76" s="1644">
        <v>11</v>
      </c>
    </row>
    <row s="1644" customFormat="1" customHeight="1" ht="11.549999999999999">
      <c r="A77" s="990"/>
      <c r="B77" s="990"/>
      <c r="C77" s="990"/>
      <c r="D77" s="990"/>
      <c r="E77" s="990"/>
      <c r="F77" s="1639"/>
      <c r="G77" s="1639"/>
      <c r="H77" s="354"/>
      <c r="N77" s="1644"/>
      <c r="O77" s="1644"/>
      <c r="P77" s="1369"/>
      <c r="R77" s="1369"/>
      <c r="S77" s="1639"/>
      <c r="T77" s="1639"/>
      <c r="U77" s="1369"/>
      <c r="V77" s="1369"/>
      <c r="W77" s="1369"/>
      <c r="X77" s="1369"/>
      <c r="Y77" s="1639"/>
      <c r="Z77" s="1369"/>
      <c r="AA77" s="1369"/>
      <c r="AB77" s="547"/>
      <c r="AC77" s="1369"/>
      <c r="AD77" s="1369"/>
      <c r="AE77" s="1369"/>
      <c r="AF77" s="1369"/>
      <c r="AG77" s="1369"/>
      <c r="AH77" s="1635"/>
      <c r="AI77" s="625"/>
      <c r="AJ77" s="625"/>
      <c r="AK77" s="625"/>
      <c r="AL77" s="625"/>
      <c r="AM77" s="1644">
        <v>11</v>
      </c>
    </row>
    <row s="1644" customFormat="1" customHeight="1" ht="11.549999999999999">
      <c r="A78" s="990"/>
      <c r="B78" s="990"/>
      <c r="C78" s="990"/>
      <c r="D78" s="990"/>
      <c r="E78" s="990"/>
      <c r="F78" s="1639"/>
      <c r="G78" s="1639"/>
      <c r="H78" s="354"/>
      <c r="N78" s="1644"/>
      <c r="O78" s="1644"/>
      <c r="P78" s="1369"/>
      <c r="R78" s="1369"/>
      <c r="S78" s="1639"/>
      <c r="T78" s="1639"/>
      <c r="U78" s="1369"/>
      <c r="V78" s="1369"/>
      <c r="W78" s="1369"/>
      <c r="X78" s="1369"/>
      <c r="Y78" s="1639"/>
      <c r="Z78" s="1369"/>
      <c r="AA78" s="1369"/>
      <c r="AB78" s="547"/>
      <c r="AC78" s="1369"/>
      <c r="AD78" s="1369"/>
      <c r="AE78" s="1369"/>
      <c r="AF78" s="1369"/>
      <c r="AG78" s="1369"/>
      <c r="AH78" s="1635"/>
      <c r="AI78" s="625"/>
      <c r="AJ78" s="625"/>
      <c r="AK78" s="625"/>
      <c r="AL78" s="625"/>
      <c r="AM78" s="1644">
        <v>11</v>
      </c>
    </row>
    <row s="1644" customFormat="1" customHeight="1" ht="11.549999999999999">
      <c r="A79" s="990"/>
      <c r="B79" s="990"/>
      <c r="C79" s="990"/>
      <c r="D79" s="990"/>
      <c r="E79" s="990"/>
      <c r="F79" s="1639"/>
      <c r="G79" s="1639"/>
      <c r="H79" s="354"/>
      <c r="N79" s="1644"/>
      <c r="O79" s="1644"/>
      <c r="P79" s="1369"/>
      <c r="R79" s="1369"/>
      <c r="S79" s="1639"/>
      <c r="T79" s="1639"/>
      <c r="U79" s="1369"/>
      <c r="V79" s="1369"/>
      <c r="W79" s="1369"/>
      <c r="X79" s="1369"/>
      <c r="Y79" s="1639"/>
      <c r="Z79" s="1369"/>
      <c r="AA79" s="1369"/>
      <c r="AB79" s="547"/>
      <c r="AC79" s="1369"/>
      <c r="AD79" s="1369"/>
      <c r="AE79" s="1369"/>
      <c r="AF79" s="1369"/>
      <c r="AG79" s="1369"/>
      <c r="AH79" s="1635"/>
      <c r="AI79" s="625"/>
      <c r="AJ79" s="625"/>
      <c r="AK79" s="625"/>
      <c r="AL79" s="625"/>
      <c r="AM79" s="1644">
        <v>11</v>
      </c>
    </row>
    <row s="1644" customFormat="1" customHeight="1" ht="11.549999999999999">
      <c r="A80" s="990"/>
      <c r="B80" s="990"/>
      <c r="C80" s="990"/>
      <c r="D80" s="990"/>
      <c r="E80" s="990"/>
      <c r="F80" s="1639"/>
      <c r="G80" s="1639"/>
      <c r="H80" s="354"/>
      <c r="N80" s="1644"/>
      <c r="O80" s="1644"/>
      <c r="P80" s="1369"/>
      <c r="R80" s="1369"/>
      <c r="S80" s="1639"/>
      <c r="T80" s="1639"/>
      <c r="U80" s="1369"/>
      <c r="V80" s="1369"/>
      <c r="W80" s="1369"/>
      <c r="X80" s="1369"/>
      <c r="Y80" s="1639"/>
      <c r="Z80" s="1369"/>
      <c r="AA80" s="1369"/>
      <c r="AB80" s="547"/>
      <c r="AC80" s="1369"/>
      <c r="AD80" s="1369"/>
      <c r="AE80" s="1369"/>
      <c r="AF80" s="1369"/>
      <c r="AG80" s="1369"/>
      <c r="AH80" s="1635"/>
      <c r="AI80" s="625"/>
      <c r="AJ80" s="625"/>
      <c r="AK80" s="625"/>
      <c r="AL80" s="625"/>
      <c r="AM80" s="1644">
        <v>11</v>
      </c>
    </row>
    <row s="1644" customFormat="1" customHeight="1" ht="11.549999999999999">
      <c r="A81" s="990"/>
      <c r="B81" s="990"/>
      <c r="C81" s="990"/>
      <c r="D81" s="990"/>
      <c r="E81" s="990"/>
      <c r="F81" s="1639"/>
      <c r="G81" s="1639"/>
      <c r="H81" s="354"/>
      <c r="N81" s="1644"/>
      <c r="O81" s="1644"/>
      <c r="P81" s="1369"/>
      <c r="R81" s="1369"/>
      <c r="S81" s="1639"/>
      <c r="T81" s="1639"/>
      <c r="U81" s="1369"/>
      <c r="V81" s="1369"/>
      <c r="W81" s="1369"/>
      <c r="X81" s="1369"/>
      <c r="Y81" s="1639"/>
      <c r="Z81" s="1369"/>
      <c r="AA81" s="1369"/>
      <c r="AB81" s="547"/>
      <c r="AC81" s="1369"/>
      <c r="AD81" s="1369"/>
      <c r="AE81" s="1369"/>
      <c r="AF81" s="1369"/>
      <c r="AG81" s="1369"/>
      <c r="AH81" s="1635"/>
      <c r="AI81" s="625"/>
      <c r="AJ81" s="625"/>
      <c r="AK81" s="625"/>
      <c r="AL81" s="625"/>
      <c r="AM81" s="1644">
        <v>11</v>
      </c>
    </row>
    <row s="1644" customFormat="1" customHeight="1" ht="11.549999999999999">
      <c r="A82" s="990"/>
      <c r="B82" s="990"/>
      <c r="C82" s="990"/>
      <c r="D82" s="990"/>
      <c r="E82" s="990"/>
      <c r="F82" s="1639"/>
      <c r="G82" s="1639"/>
      <c r="H82" s="354"/>
      <c r="N82" s="1644"/>
      <c r="O82" s="1644"/>
      <c r="P82" s="1369"/>
      <c r="R82" s="1369"/>
      <c r="S82" s="1639"/>
      <c r="T82" s="1639"/>
      <c r="U82" s="1369"/>
      <c r="V82" s="1369"/>
      <c r="W82" s="1369"/>
      <c r="X82" s="1369"/>
      <c r="Y82" s="1639"/>
      <c r="Z82" s="1369"/>
      <c r="AA82" s="1369"/>
      <c r="AB82" s="547"/>
      <c r="AC82" s="1369"/>
      <c r="AD82" s="1369"/>
      <c r="AE82" s="1369"/>
      <c r="AF82" s="1369"/>
      <c r="AG82" s="1369"/>
      <c r="AH82" s="1635"/>
      <c r="AI82" s="625"/>
      <c r="AJ82" s="625"/>
      <c r="AK82" s="625"/>
      <c r="AL82" s="625"/>
      <c r="AM82" s="1644">
        <v>11</v>
      </c>
    </row>
    <row s="1644" customFormat="1" customHeight="1" ht="11.549999999999999">
      <c r="A83" s="990"/>
      <c r="B83" s="990"/>
      <c r="C83" s="990"/>
      <c r="D83" s="990"/>
      <c r="E83" s="990"/>
      <c r="F83" s="1639"/>
      <c r="G83" s="1639"/>
      <c r="H83" s="354"/>
      <c r="N83" s="1644"/>
      <c r="O83" s="1644"/>
      <c r="P83" s="1369"/>
      <c r="R83" s="1369"/>
      <c r="S83" s="1639"/>
      <c r="T83" s="1639"/>
      <c r="U83" s="1369"/>
      <c r="V83" s="1369"/>
      <c r="W83" s="1369"/>
      <c r="X83" s="1369"/>
      <c r="Y83" s="1639"/>
      <c r="Z83" s="1369"/>
      <c r="AA83" s="1369"/>
      <c r="AB83" s="547"/>
      <c r="AC83" s="1369"/>
      <c r="AD83" s="1369"/>
      <c r="AE83" s="1369"/>
      <c r="AF83" s="1369"/>
      <c r="AG83" s="1369"/>
      <c r="AH83" s="1635"/>
      <c r="AI83" s="625"/>
      <c r="AJ83" s="625"/>
      <c r="AK83" s="625"/>
      <c r="AL83" s="625"/>
      <c r="AM83" s="1644">
        <v>11</v>
      </c>
    </row>
    <row s="1644" customFormat="1" customHeight="1" ht="11.549999999999999">
      <c r="A84" s="990"/>
      <c r="B84" s="990"/>
      <c r="C84" s="990"/>
      <c r="D84" s="990"/>
      <c r="E84" s="990"/>
      <c r="F84" s="1639"/>
      <c r="G84" s="1639"/>
      <c r="H84" s="354"/>
      <c r="N84" s="1644"/>
      <c r="O84" s="1644"/>
      <c r="P84" s="1369"/>
      <c r="R84" s="1369"/>
      <c r="S84" s="1639"/>
      <c r="T84" s="1639"/>
      <c r="U84" s="1369"/>
      <c r="V84" s="1369"/>
      <c r="W84" s="1369"/>
      <c r="X84" s="1369"/>
      <c r="Y84" s="1639"/>
      <c r="Z84" s="1369"/>
      <c r="AA84" s="1369"/>
      <c r="AB84" s="547"/>
      <c r="AC84" s="1369"/>
      <c r="AD84" s="1369"/>
      <c r="AE84" s="1369"/>
      <c r="AF84" s="1369"/>
      <c r="AG84" s="1369"/>
      <c r="AH84" s="1635"/>
      <c r="AI84" s="625"/>
      <c r="AJ84" s="625"/>
      <c r="AK84" s="625"/>
      <c r="AL84" s="625"/>
      <c r="AM84" s="1644">
        <v>11</v>
      </c>
    </row>
    <row s="1644" customFormat="1" customHeight="1" ht="11.549999999999999">
      <c r="A85" s="990"/>
      <c r="B85" s="990"/>
      <c r="C85" s="990"/>
      <c r="D85" s="990"/>
      <c r="E85" s="990"/>
      <c r="F85" s="1639"/>
      <c r="G85" s="1639"/>
      <c r="H85" s="354"/>
      <c r="N85" s="1644"/>
      <c r="O85" s="1644"/>
      <c r="P85" s="1369"/>
      <c r="R85" s="1369"/>
      <c r="S85" s="1639"/>
      <c r="T85" s="1639"/>
      <c r="U85" s="1369"/>
      <c r="V85" s="1369"/>
      <c r="W85" s="1369"/>
      <c r="X85" s="1369"/>
      <c r="Y85" s="1639"/>
      <c r="Z85" s="1369"/>
      <c r="AA85" s="1369"/>
      <c r="AB85" s="547"/>
      <c r="AC85" s="1369"/>
      <c r="AD85" s="1369"/>
      <c r="AE85" s="1369"/>
      <c r="AF85" s="1369"/>
      <c r="AG85" s="1369"/>
      <c r="AH85" s="1635"/>
      <c r="AI85" s="625"/>
      <c r="AJ85" s="625"/>
      <c r="AK85" s="625"/>
      <c r="AL85" s="625"/>
      <c r="AM85" s="1644">
        <v>11</v>
      </c>
    </row>
    <row s="1644" customFormat="1" customHeight="1" ht="11.549999999999999">
      <c r="A86" s="990"/>
      <c r="B86" s="990"/>
      <c r="C86" s="990"/>
      <c r="D86" s="990"/>
      <c r="E86" s="990"/>
      <c r="F86" s="1639"/>
      <c r="G86" s="1639"/>
      <c r="H86" s="354"/>
      <c r="N86" s="1644"/>
      <c r="O86" s="1644"/>
      <c r="P86" s="1369"/>
      <c r="R86" s="1369"/>
      <c r="S86" s="1639"/>
      <c r="T86" s="1639"/>
      <c r="U86" s="1369"/>
      <c r="V86" s="1369"/>
      <c r="W86" s="1369"/>
      <c r="X86" s="1369"/>
      <c r="Y86" s="1639"/>
      <c r="Z86" s="1369"/>
      <c r="AA86" s="1369"/>
      <c r="AB86" s="547"/>
      <c r="AC86" s="1369"/>
      <c r="AD86" s="1369"/>
      <c r="AE86" s="1369"/>
      <c r="AF86" s="1369"/>
      <c r="AG86" s="1369"/>
      <c r="AH86" s="1635"/>
      <c r="AI86" s="625"/>
      <c r="AJ86" s="625"/>
      <c r="AK86" s="625"/>
      <c r="AL86" s="625"/>
      <c r="AM86" s="1644">
        <v>11</v>
      </c>
    </row>
    <row s="1644" customFormat="1" customHeight="1" ht="11.549999999999999">
      <c r="A87" s="990"/>
      <c r="B87" s="990"/>
      <c r="C87" s="990"/>
      <c r="D87" s="990"/>
      <c r="E87" s="990"/>
      <c r="F87" s="1639"/>
      <c r="G87" s="1639"/>
      <c r="H87" s="354"/>
      <c r="N87" s="1644"/>
      <c r="O87" s="1644"/>
      <c r="P87" s="1369"/>
      <c r="R87" s="1369"/>
      <c r="S87" s="1639"/>
      <c r="T87" s="1639"/>
      <c r="U87" s="1369"/>
      <c r="V87" s="1369"/>
      <c r="W87" s="1369"/>
      <c r="X87" s="1369"/>
      <c r="Y87" s="1639"/>
      <c r="Z87" s="1369"/>
      <c r="AA87" s="1369"/>
      <c r="AB87" s="547"/>
      <c r="AC87" s="1369"/>
      <c r="AD87" s="1369"/>
      <c r="AE87" s="1369"/>
      <c r="AF87" s="1369"/>
      <c r="AG87" s="1369"/>
      <c r="AH87" s="1635"/>
      <c r="AI87" s="625"/>
      <c r="AJ87" s="625"/>
      <c r="AK87" s="625"/>
      <c r="AL87" s="625"/>
      <c r="AM87" s="1644">
        <v>11</v>
      </c>
    </row>
    <row s="1644" customFormat="1" customHeight="1" ht="11.549999999999999">
      <c r="A88" s="990"/>
      <c r="B88" s="990"/>
      <c r="C88" s="990"/>
      <c r="D88" s="990"/>
      <c r="E88" s="990"/>
      <c r="F88" s="1639"/>
      <c r="G88" s="1639"/>
      <c r="H88" s="354"/>
      <c r="N88" s="1644"/>
      <c r="O88" s="1644"/>
      <c r="P88" s="1369"/>
      <c r="R88" s="1369"/>
      <c r="S88" s="1639"/>
      <c r="T88" s="1639"/>
      <c r="U88" s="1369"/>
      <c r="V88" s="1369"/>
      <c r="W88" s="1369"/>
      <c r="X88" s="1369"/>
      <c r="Y88" s="1639"/>
      <c r="Z88" s="1369"/>
      <c r="AA88" s="1369"/>
      <c r="AB88" s="547"/>
      <c r="AC88" s="1369"/>
      <c r="AD88" s="1369"/>
      <c r="AE88" s="1369"/>
      <c r="AF88" s="1369"/>
      <c r="AG88" s="1369"/>
      <c r="AH88" s="1635"/>
      <c r="AI88" s="625"/>
      <c r="AJ88" s="625"/>
      <c r="AK88" s="625"/>
      <c r="AL88" s="625"/>
      <c r="AM88" s="1644">
        <v>11</v>
      </c>
    </row>
    <row s="1644" customFormat="1" customHeight="1" ht="11.549999999999999">
      <c r="A89" s="990"/>
      <c r="B89" s="990"/>
      <c r="C89" s="990"/>
      <c r="D89" s="990"/>
      <c r="E89" s="990"/>
      <c r="F89" s="1639"/>
      <c r="G89" s="1639"/>
      <c r="H89" s="354"/>
      <c r="N89" s="1644"/>
      <c r="O89" s="1644"/>
      <c r="P89" s="1369"/>
      <c r="R89" s="1369"/>
      <c r="S89" s="1639"/>
      <c r="T89" s="1639"/>
      <c r="U89" s="1369"/>
      <c r="V89" s="1369"/>
      <c r="W89" s="1369"/>
      <c r="X89" s="1369"/>
      <c r="Y89" s="1639"/>
      <c r="Z89" s="1369"/>
      <c r="AA89" s="1369"/>
      <c r="AB89" s="547"/>
      <c r="AC89" s="1369"/>
      <c r="AD89" s="1369"/>
      <c r="AE89" s="1369"/>
      <c r="AF89" s="1369"/>
      <c r="AG89" s="1369"/>
      <c r="AH89" s="1635"/>
      <c r="AI89" s="625"/>
      <c r="AJ89" s="625"/>
      <c r="AK89" s="625"/>
      <c r="AL89" s="625"/>
      <c r="AM89" s="1644">
        <v>11</v>
      </c>
    </row>
    <row s="1644" customFormat="1" customHeight="1" ht="11.549999999999999">
      <c r="A90" s="990"/>
      <c r="B90" s="990"/>
      <c r="C90" s="990"/>
      <c r="D90" s="990"/>
      <c r="E90" s="990"/>
      <c r="F90" s="1639"/>
      <c r="G90" s="1639"/>
      <c r="H90" s="354"/>
      <c r="N90" s="1644"/>
      <c r="O90" s="1644"/>
      <c r="P90" s="1369"/>
      <c r="R90" s="1369"/>
      <c r="S90" s="1639"/>
      <c r="T90" s="1639"/>
      <c r="U90" s="1369"/>
      <c r="V90" s="1369"/>
      <c r="W90" s="1369"/>
      <c r="X90" s="1369"/>
      <c r="Y90" s="1639"/>
      <c r="Z90" s="1369"/>
      <c r="AA90" s="1369"/>
      <c r="AB90" s="547"/>
      <c r="AC90" s="1369"/>
      <c r="AD90" s="1369"/>
      <c r="AE90" s="1369"/>
      <c r="AF90" s="1369"/>
      <c r="AG90" s="1369"/>
      <c r="AH90" s="1635"/>
      <c r="AI90" s="625"/>
      <c r="AJ90" s="625"/>
      <c r="AK90" s="625"/>
      <c r="AL90" s="625"/>
      <c r="AM90" s="1644">
        <v>11</v>
      </c>
    </row>
    <row s="1644" customFormat="1" customHeight="1" ht="11.549999999999999">
      <c r="A91" s="990"/>
      <c r="B91" s="990"/>
      <c r="C91" s="990"/>
      <c r="D91" s="990"/>
      <c r="E91" s="990"/>
      <c r="F91" s="1639"/>
      <c r="G91" s="1639"/>
      <c r="H91" s="354"/>
      <c r="N91" s="1644"/>
      <c r="O91" s="1644"/>
      <c r="P91" s="1369"/>
      <c r="R91" s="1369"/>
      <c r="S91" s="1639"/>
      <c r="T91" s="1639"/>
      <c r="U91" s="1369"/>
      <c r="V91" s="1369"/>
      <c r="W91" s="1369"/>
      <c r="X91" s="1369"/>
      <c r="Y91" s="1639"/>
      <c r="Z91" s="1369"/>
      <c r="AA91" s="1369"/>
      <c r="AB91" s="547"/>
      <c r="AC91" s="1369"/>
      <c r="AD91" s="1369"/>
      <c r="AE91" s="1369"/>
      <c r="AF91" s="1369"/>
      <c r="AG91" s="1369"/>
      <c r="AH91" s="1635"/>
      <c r="AI91" s="625"/>
      <c r="AJ91" s="625"/>
      <c r="AK91" s="625"/>
      <c r="AL91" s="625"/>
      <c r="AM91" s="1644">
        <v>11</v>
      </c>
    </row>
    <row s="1644" customFormat="1" customHeight="1" ht="11.549999999999999">
      <c r="A92" s="990"/>
      <c r="B92" s="990"/>
      <c r="C92" s="990"/>
      <c r="D92" s="990"/>
      <c r="E92" s="990"/>
      <c r="F92" s="1639"/>
      <c r="G92" s="1639"/>
      <c r="H92" s="354"/>
      <c r="N92" s="1644"/>
      <c r="O92" s="1644"/>
      <c r="P92" s="1369"/>
      <c r="R92" s="1369"/>
      <c r="S92" s="1639"/>
      <c r="T92" s="1639"/>
      <c r="U92" s="1369"/>
      <c r="V92" s="1369"/>
      <c r="W92" s="1369"/>
      <c r="X92" s="1369"/>
      <c r="Y92" s="1639"/>
      <c r="Z92" s="1369"/>
      <c r="AA92" s="1369"/>
      <c r="AB92" s="547"/>
      <c r="AC92" s="1369"/>
      <c r="AD92" s="1369"/>
      <c r="AE92" s="1369"/>
      <c r="AF92" s="1369"/>
      <c r="AG92" s="1369"/>
      <c r="AH92" s="1635"/>
      <c r="AI92" s="625"/>
      <c r="AJ92" s="625"/>
      <c r="AK92" s="625"/>
      <c r="AL92" s="625"/>
      <c r="AM92" s="1644">
        <v>11</v>
      </c>
    </row>
    <row s="1644" customFormat="1" customHeight="1" ht="11.549999999999999">
      <c r="A93" s="990"/>
      <c r="B93" s="990"/>
      <c r="C93" s="990"/>
      <c r="D93" s="990"/>
      <c r="E93" s="990"/>
      <c r="F93" s="1639"/>
      <c r="G93" s="1639"/>
      <c r="H93" s="354"/>
      <c r="N93" s="1644"/>
      <c r="O93" s="1644"/>
      <c r="P93" s="1369"/>
      <c r="R93" s="1369"/>
      <c r="S93" s="1639"/>
      <c r="T93" s="1639"/>
      <c r="U93" s="1369"/>
      <c r="V93" s="1369"/>
      <c r="W93" s="1369"/>
      <c r="X93" s="1369"/>
      <c r="Y93" s="1639"/>
      <c r="Z93" s="1369"/>
      <c r="AA93" s="1369"/>
      <c r="AB93" s="547"/>
      <c r="AC93" s="1369"/>
      <c r="AD93" s="1369"/>
      <c r="AE93" s="1369"/>
      <c r="AF93" s="1369"/>
      <c r="AG93" s="1369"/>
      <c r="AH93" s="1635"/>
      <c r="AI93" s="625"/>
      <c r="AJ93" s="625"/>
      <c r="AK93" s="625"/>
      <c r="AL93" s="625"/>
      <c r="AM93" s="1644">
        <v>11</v>
      </c>
    </row>
    <row s="1644" customFormat="1" customHeight="1" ht="11.549999999999999">
      <c r="A94" s="990"/>
      <c r="B94" s="990"/>
      <c r="C94" s="990"/>
      <c r="D94" s="990"/>
      <c r="E94" s="990"/>
      <c r="F94" s="1639"/>
      <c r="G94" s="1639"/>
      <c r="H94" s="354"/>
      <c r="N94" s="1644"/>
      <c r="O94" s="1644"/>
      <c r="P94" s="1369"/>
      <c r="R94" s="1369"/>
      <c r="S94" s="1639"/>
      <c r="T94" s="1639"/>
      <c r="U94" s="1369"/>
      <c r="V94" s="1369"/>
      <c r="W94" s="1369"/>
      <c r="X94" s="1369"/>
      <c r="Y94" s="1639"/>
      <c r="Z94" s="1369"/>
      <c r="AA94" s="1369"/>
      <c r="AB94" s="547"/>
      <c r="AC94" s="1369"/>
      <c r="AD94" s="1369"/>
      <c r="AE94" s="1369"/>
      <c r="AF94" s="1369"/>
      <c r="AG94" s="1369"/>
      <c r="AH94" s="1635"/>
      <c r="AI94" s="625"/>
      <c r="AJ94" s="625"/>
      <c r="AK94" s="625"/>
      <c r="AL94" s="625"/>
      <c r="AM94" s="1644">
        <v>11</v>
      </c>
    </row>
    <row s="1644" customFormat="1" customHeight="1" ht="11.549999999999999">
      <c r="A95" s="990"/>
      <c r="B95" s="990"/>
      <c r="C95" s="990"/>
      <c r="D95" s="990"/>
      <c r="E95" s="990"/>
      <c r="F95" s="1639"/>
      <c r="G95" s="1639"/>
      <c r="H95" s="354"/>
      <c r="N95" s="1644"/>
      <c r="O95" s="1644"/>
      <c r="P95" s="1369"/>
      <c r="R95" s="1369"/>
      <c r="S95" s="1639"/>
      <c r="T95" s="1639"/>
      <c r="U95" s="1369"/>
      <c r="V95" s="1369"/>
      <c r="W95" s="1369"/>
      <c r="X95" s="1369"/>
      <c r="Y95" s="1639"/>
      <c r="Z95" s="1369"/>
      <c r="AA95" s="1369"/>
      <c r="AB95" s="547"/>
      <c r="AC95" s="1369"/>
      <c r="AD95" s="1369"/>
      <c r="AE95" s="1369"/>
      <c r="AF95" s="1369"/>
      <c r="AG95" s="1369"/>
      <c r="AH95" s="1635"/>
      <c r="AI95" s="625"/>
      <c r="AJ95" s="625"/>
      <c r="AK95" s="625"/>
      <c r="AL95" s="625"/>
      <c r="AM95" s="1644">
        <v>11</v>
      </c>
    </row>
    <row s="1644" customFormat="1" customHeight="1" ht="11.549999999999999">
      <c r="A96" s="990"/>
      <c r="B96" s="990"/>
      <c r="C96" s="990"/>
      <c r="D96" s="990"/>
      <c r="E96" s="990"/>
      <c r="F96" s="1639"/>
      <c r="G96" s="1639"/>
      <c r="H96" s="354"/>
      <c r="N96" s="1644"/>
      <c r="O96" s="1644"/>
      <c r="P96" s="1369"/>
      <c r="R96" s="1369"/>
      <c r="S96" s="1639"/>
      <c r="T96" s="1639"/>
      <c r="U96" s="1369"/>
      <c r="V96" s="1369"/>
      <c r="W96" s="1369"/>
      <c r="X96" s="1369"/>
      <c r="Y96" s="1639"/>
      <c r="Z96" s="1369"/>
      <c r="AA96" s="1369"/>
      <c r="AB96" s="547"/>
      <c r="AC96" s="1369"/>
      <c r="AD96" s="1369"/>
      <c r="AE96" s="1369"/>
      <c r="AF96" s="1369"/>
      <c r="AG96" s="1369"/>
      <c r="AH96" s="1635"/>
      <c r="AI96" s="625"/>
      <c r="AJ96" s="625"/>
      <c r="AK96" s="625"/>
      <c r="AL96" s="625"/>
      <c r="AM96" s="1644">
        <v>11</v>
      </c>
    </row>
    <row s="1644" customFormat="1" customHeight="1" ht="11.549999999999999">
      <c r="A97" s="990"/>
      <c r="B97" s="990"/>
      <c r="C97" s="990"/>
      <c r="D97" s="990"/>
      <c r="E97" s="990"/>
      <c r="F97" s="1639"/>
      <c r="G97" s="1639"/>
      <c r="H97" s="354"/>
      <c r="N97" s="1644"/>
      <c r="O97" s="1644"/>
      <c r="P97" s="1369"/>
      <c r="R97" s="1369"/>
      <c r="S97" s="1639"/>
      <c r="T97" s="1639"/>
      <c r="U97" s="1369"/>
      <c r="V97" s="1369"/>
      <c r="W97" s="1369"/>
      <c r="X97" s="1369"/>
      <c r="Y97" s="1639"/>
      <c r="Z97" s="1369"/>
      <c r="AA97" s="1369"/>
      <c r="AB97" s="547"/>
      <c r="AC97" s="1369"/>
      <c r="AD97" s="1369"/>
      <c r="AE97" s="1369"/>
      <c r="AF97" s="1369"/>
      <c r="AG97" s="1369"/>
      <c r="AH97" s="1635"/>
      <c r="AI97" s="625"/>
      <c r="AJ97" s="625"/>
      <c r="AK97" s="625"/>
      <c r="AL97" s="625"/>
      <c r="AM97" s="1644">
        <v>11</v>
      </c>
    </row>
    <row s="1644" customFormat="1" customHeight="1" ht="11.549999999999999">
      <c r="A98" s="990"/>
      <c r="B98" s="990"/>
      <c r="C98" s="990"/>
      <c r="D98" s="990"/>
      <c r="E98" s="990"/>
      <c r="F98" s="1639"/>
      <c r="G98" s="1639"/>
      <c r="H98" s="354"/>
      <c r="N98" s="1644"/>
      <c r="O98" s="1644"/>
      <c r="P98" s="1369"/>
      <c r="R98" s="1369"/>
      <c r="S98" s="1639"/>
      <c r="T98" s="1639"/>
      <c r="U98" s="1369"/>
      <c r="V98" s="1369"/>
      <c r="W98" s="1369"/>
      <c r="X98" s="1369"/>
      <c r="Y98" s="1639"/>
      <c r="Z98" s="1369"/>
      <c r="AA98" s="1369"/>
      <c r="AB98" s="547"/>
      <c r="AC98" s="1369"/>
      <c r="AD98" s="1369"/>
      <c r="AE98" s="1369"/>
      <c r="AF98" s="1369"/>
      <c r="AG98" s="1369"/>
      <c r="AH98" s="1635"/>
      <c r="AI98" s="625"/>
      <c r="AJ98" s="625"/>
      <c r="AK98" s="625"/>
      <c r="AL98" s="625"/>
      <c r="AM98" s="1644">
        <v>11</v>
      </c>
    </row>
    <row s="1644" customFormat="1" customHeight="1" ht="11.549999999999999">
      <c r="A99" s="990"/>
      <c r="B99" s="990"/>
      <c r="C99" s="990"/>
      <c r="D99" s="990"/>
      <c r="E99" s="990"/>
      <c r="F99" s="1639"/>
      <c r="G99" s="1639"/>
      <c r="H99" s="354"/>
      <c r="N99" s="1644"/>
      <c r="O99" s="1644"/>
      <c r="P99" s="1369"/>
      <c r="R99" s="1369"/>
      <c r="S99" s="1639"/>
      <c r="T99" s="1639"/>
      <c r="U99" s="1369"/>
      <c r="V99" s="1369"/>
      <c r="W99" s="1369"/>
      <c r="X99" s="1369"/>
      <c r="Y99" s="1639"/>
      <c r="Z99" s="1369"/>
      <c r="AA99" s="1369"/>
      <c r="AB99" s="547"/>
      <c r="AC99" s="1369"/>
      <c r="AD99" s="1369"/>
      <c r="AE99" s="1369"/>
      <c r="AF99" s="1369"/>
      <c r="AG99" s="1369"/>
      <c r="AH99" s="1635"/>
      <c r="AI99" s="625"/>
      <c r="AJ99" s="625"/>
      <c r="AK99" s="625"/>
      <c r="AL99" s="625"/>
      <c r="AM99" s="1644">
        <v>11</v>
      </c>
    </row>
    <row s="1644" customFormat="1" customHeight="1" ht="11.549999999999999">
      <c r="A100" s="990"/>
      <c r="B100" s="990"/>
      <c r="C100" s="990"/>
      <c r="D100" s="990"/>
      <c r="E100" s="990"/>
      <c r="F100" s="1639"/>
      <c r="G100" s="1639"/>
      <c r="H100" s="354"/>
      <c r="N100" s="1644"/>
      <c r="O100" s="1644"/>
      <c r="P100" s="1369"/>
      <c r="R100" s="1369"/>
      <c r="S100" s="1639"/>
      <c r="T100" s="1639"/>
      <c r="U100" s="1369"/>
      <c r="V100" s="1369"/>
      <c r="W100" s="1369"/>
      <c r="X100" s="1369"/>
      <c r="Y100" s="1639"/>
      <c r="Z100" s="1369"/>
      <c r="AA100" s="1369"/>
      <c r="AB100" s="547"/>
      <c r="AC100" s="1369"/>
      <c r="AD100" s="1369"/>
      <c r="AE100" s="1369"/>
      <c r="AF100" s="1369"/>
      <c r="AG100" s="1369"/>
      <c r="AH100" s="1635"/>
      <c r="AI100" s="625"/>
      <c r="AJ100" s="625"/>
      <c r="AK100" s="625"/>
      <c r="AL100" s="625"/>
      <c r="AM100" s="1644">
        <v>11</v>
      </c>
    </row>
    <row s="1644" customFormat="1" customHeight="1" ht="11.549999999999999">
      <c r="A101" s="990"/>
      <c r="B101" s="990"/>
      <c r="C101" s="990"/>
      <c r="D101" s="990"/>
      <c r="E101" s="990"/>
      <c r="F101" s="1639"/>
      <c r="G101" s="1639"/>
      <c r="H101" s="354"/>
      <c r="N101" s="1644"/>
      <c r="O101" s="1644"/>
      <c r="P101" s="1369"/>
      <c r="R101" s="1369"/>
      <c r="S101" s="1639"/>
      <c r="T101" s="1639"/>
      <c r="U101" s="1369"/>
      <c r="V101" s="1369"/>
      <c r="W101" s="1369"/>
      <c r="X101" s="1369"/>
      <c r="Y101" s="1639"/>
      <c r="Z101" s="1369"/>
      <c r="AA101" s="1369"/>
      <c r="AB101" s="547"/>
      <c r="AC101" s="1369"/>
      <c r="AD101" s="1369"/>
      <c r="AE101" s="1369"/>
      <c r="AF101" s="1369"/>
      <c r="AG101" s="1369"/>
      <c r="AH101" s="1635"/>
      <c r="AI101" s="625"/>
      <c r="AJ101" s="625"/>
      <c r="AK101" s="625"/>
      <c r="AL101" s="625"/>
      <c r="AM101" s="1644">
        <v>11</v>
      </c>
    </row>
    <row s="1644" customFormat="1" customHeight="1" ht="11.549999999999999">
      <c r="A102" s="990"/>
      <c r="B102" s="990"/>
      <c r="C102" s="990"/>
      <c r="D102" s="990"/>
      <c r="E102" s="990"/>
      <c r="F102" s="1639"/>
      <c r="G102" s="1639"/>
      <c r="H102" s="354"/>
      <c r="N102" s="1644"/>
      <c r="O102" s="1644"/>
      <c r="P102" s="1369"/>
      <c r="R102" s="1369"/>
      <c r="S102" s="1639"/>
      <c r="T102" s="1639"/>
      <c r="U102" s="1369"/>
      <c r="V102" s="1369"/>
      <c r="W102" s="1369"/>
      <c r="X102" s="1369"/>
      <c r="Y102" s="1639"/>
      <c r="Z102" s="1369"/>
      <c r="AA102" s="1369"/>
      <c r="AB102" s="547"/>
      <c r="AC102" s="1369"/>
      <c r="AD102" s="1369"/>
      <c r="AE102" s="1369"/>
      <c r="AF102" s="1369"/>
      <c r="AG102" s="1369"/>
      <c r="AH102" s="1635"/>
      <c r="AI102" s="625"/>
      <c r="AJ102" s="625"/>
      <c r="AK102" s="625"/>
      <c r="AL102" s="625"/>
      <c r="AM102" s="1644">
        <v>11</v>
      </c>
    </row>
    <row s="1644" customFormat="1" customHeight="1" ht="11.549999999999999">
      <c r="A103" s="990"/>
      <c r="B103" s="990"/>
      <c r="C103" s="990"/>
      <c r="D103" s="990"/>
      <c r="E103" s="990"/>
      <c r="F103" s="1639"/>
      <c r="G103" s="1639"/>
      <c r="H103" s="354"/>
      <c r="N103" s="1644"/>
      <c r="O103" s="1644"/>
      <c r="P103" s="1369"/>
      <c r="R103" s="1369"/>
      <c r="S103" s="1639"/>
      <c r="T103" s="1639"/>
      <c r="U103" s="1369"/>
      <c r="V103" s="1369"/>
      <c r="W103" s="1369"/>
      <c r="X103" s="1369"/>
      <c r="Y103" s="1639"/>
      <c r="Z103" s="1369"/>
      <c r="AA103" s="1369"/>
      <c r="AB103" s="547"/>
      <c r="AC103" s="1369"/>
      <c r="AD103" s="1369"/>
      <c r="AE103" s="1369"/>
      <c r="AF103" s="1369"/>
      <c r="AG103" s="1369"/>
      <c r="AH103" s="1635"/>
      <c r="AI103" s="625"/>
      <c r="AJ103" s="625"/>
      <c r="AK103" s="625"/>
      <c r="AL103" s="625"/>
      <c r="AM103" s="1644">
        <v>11</v>
      </c>
    </row>
    <row s="1644" customFormat="1" customHeight="1" ht="11.549999999999999">
      <c r="A104" s="990"/>
      <c r="B104" s="990"/>
      <c r="C104" s="990"/>
      <c r="D104" s="990"/>
      <c r="E104" s="990"/>
      <c r="F104" s="1639"/>
      <c r="G104" s="1639"/>
      <c r="H104" s="354"/>
      <c r="N104" s="1644"/>
      <c r="O104" s="1644"/>
      <c r="P104" s="1369"/>
      <c r="R104" s="1369"/>
      <c r="S104" s="1639"/>
      <c r="T104" s="1639"/>
      <c r="U104" s="1369"/>
      <c r="V104" s="1369"/>
      <c r="W104" s="1369"/>
      <c r="X104" s="1369"/>
      <c r="Y104" s="1639"/>
      <c r="Z104" s="1369"/>
      <c r="AA104" s="1369"/>
      <c r="AB104" s="547"/>
      <c r="AC104" s="1369"/>
      <c r="AD104" s="1369"/>
      <c r="AE104" s="1369"/>
      <c r="AF104" s="1369"/>
      <c r="AG104" s="1369"/>
      <c r="AH104" s="1635"/>
      <c r="AI104" s="625"/>
      <c r="AJ104" s="625"/>
      <c r="AK104" s="625"/>
      <c r="AL104" s="625"/>
      <c r="AM104" s="1644">
        <v>11</v>
      </c>
    </row>
    <row s="1644" customFormat="1" customHeight="1" ht="11.549999999999999">
      <c r="A105" s="990"/>
      <c r="B105" s="990"/>
      <c r="C105" s="990"/>
      <c r="D105" s="990"/>
      <c r="E105" s="990"/>
      <c r="F105" s="1639"/>
      <c r="G105" s="1639"/>
      <c r="H105" s="354"/>
      <c r="N105" s="1644"/>
      <c r="O105" s="1644"/>
      <c r="P105" s="1369"/>
      <c r="R105" s="1369"/>
      <c r="S105" s="1639"/>
      <c r="T105" s="1639"/>
      <c r="U105" s="1369"/>
      <c r="V105" s="1369"/>
      <c r="W105" s="1369"/>
      <c r="X105" s="1369"/>
      <c r="Y105" s="1639"/>
      <c r="Z105" s="1369"/>
      <c r="AA105" s="1369"/>
      <c r="AB105" s="547"/>
      <c r="AC105" s="1369"/>
      <c r="AD105" s="1369"/>
      <c r="AE105" s="1369"/>
      <c r="AF105" s="1369"/>
      <c r="AG105" s="1369"/>
      <c r="AH105" s="1635"/>
      <c r="AI105" s="625"/>
      <c r="AJ105" s="625"/>
      <c r="AK105" s="625"/>
      <c r="AL105" s="625"/>
      <c r="AM105" s="1644">
        <v>11</v>
      </c>
    </row>
    <row s="1644" customFormat="1" customHeight="1" ht="11.549999999999999">
      <c r="A106" s="990"/>
      <c r="B106" s="990"/>
      <c r="C106" s="990"/>
      <c r="D106" s="990"/>
      <c r="E106" s="990"/>
      <c r="F106" s="1639"/>
      <c r="G106" s="1639"/>
      <c r="H106" s="354"/>
      <c r="N106" s="1644"/>
      <c r="O106" s="1644"/>
      <c r="P106" s="1369"/>
      <c r="R106" s="1369"/>
      <c r="S106" s="1639"/>
      <c r="T106" s="1639"/>
      <c r="U106" s="1369"/>
      <c r="V106" s="1369"/>
      <c r="W106" s="1369"/>
      <c r="X106" s="1369"/>
      <c r="Y106" s="1639"/>
      <c r="Z106" s="1369"/>
      <c r="AA106" s="1369"/>
      <c r="AB106" s="547"/>
      <c r="AC106" s="1369"/>
      <c r="AD106" s="1369"/>
      <c r="AE106" s="1369"/>
      <c r="AF106" s="1369"/>
      <c r="AG106" s="1369"/>
      <c r="AH106" s="1635"/>
      <c r="AI106" s="625"/>
      <c r="AJ106" s="625"/>
      <c r="AK106" s="625"/>
      <c r="AL106" s="625"/>
      <c r="AM106" s="1644">
        <v>11</v>
      </c>
    </row>
    <row s="1644" customFormat="1" customHeight="1" ht="11.549999999999999">
      <c r="A107" s="990"/>
      <c r="B107" s="990"/>
      <c r="C107" s="990"/>
      <c r="D107" s="990"/>
      <c r="E107" s="990"/>
      <c r="F107" s="1639"/>
      <c r="G107" s="1639"/>
      <c r="H107" s="354"/>
      <c r="N107" s="1644"/>
      <c r="O107" s="1644"/>
      <c r="P107" s="1369"/>
      <c r="R107" s="1369"/>
      <c r="S107" s="1639"/>
      <c r="T107" s="1639"/>
      <c r="U107" s="1369"/>
      <c r="V107" s="1369"/>
      <c r="W107" s="1369"/>
      <c r="X107" s="1369"/>
      <c r="Y107" s="1639"/>
      <c r="Z107" s="1369"/>
      <c r="AA107" s="1369"/>
      <c r="AB107" s="547"/>
      <c r="AC107" s="1369"/>
      <c r="AD107" s="1369"/>
      <c r="AE107" s="1369"/>
      <c r="AF107" s="1369"/>
      <c r="AG107" s="1369"/>
      <c r="AH107" s="1635"/>
      <c r="AI107" s="625"/>
      <c r="AJ107" s="625"/>
      <c r="AK107" s="625"/>
      <c r="AL107" s="625"/>
      <c r="AM107" s="1644">
        <v>11</v>
      </c>
    </row>
    <row s="1644" customFormat="1" customHeight="1" ht="11.549999999999999">
      <c r="A108" s="990"/>
      <c r="B108" s="990"/>
      <c r="C108" s="990"/>
      <c r="D108" s="990"/>
      <c r="E108" s="990"/>
      <c r="F108" s="1639"/>
      <c r="G108" s="1639"/>
      <c r="H108" s="354"/>
      <c r="N108" s="1644"/>
      <c r="O108" s="1644"/>
      <c r="P108" s="1369"/>
      <c r="R108" s="1369"/>
      <c r="S108" s="1639"/>
      <c r="T108" s="1639"/>
      <c r="U108" s="1369"/>
      <c r="V108" s="1369"/>
      <c r="W108" s="1369"/>
      <c r="X108" s="1369"/>
      <c r="Y108" s="1639"/>
      <c r="Z108" s="1369"/>
      <c r="AA108" s="1369"/>
      <c r="AB108" s="547"/>
      <c r="AC108" s="1369"/>
      <c r="AD108" s="1369"/>
      <c r="AE108" s="1369"/>
      <c r="AF108" s="1369"/>
      <c r="AG108" s="1369"/>
      <c r="AH108" s="1635"/>
      <c r="AI108" s="625"/>
      <c r="AJ108" s="625"/>
      <c r="AK108" s="625"/>
      <c r="AL108" s="625"/>
      <c r="AM108" s="1644">
        <v>11</v>
      </c>
    </row>
    <row s="1644" customFormat="1" customHeight="1" ht="11.549999999999999">
      <c r="A109" s="990"/>
      <c r="B109" s="990"/>
      <c r="C109" s="990"/>
      <c r="D109" s="990"/>
      <c r="E109" s="990"/>
      <c r="F109" s="1639"/>
      <c r="G109" s="1639"/>
      <c r="H109" s="354"/>
      <c r="N109" s="1644"/>
      <c r="O109" s="1644"/>
      <c r="P109" s="1369"/>
      <c r="R109" s="1369"/>
      <c r="S109" s="1639"/>
      <c r="T109" s="1639"/>
      <c r="U109" s="1369"/>
      <c r="V109" s="1369"/>
      <c r="W109" s="1369"/>
      <c r="X109" s="1369"/>
      <c r="Y109" s="1639"/>
      <c r="Z109" s="1369"/>
      <c r="AA109" s="1369"/>
      <c r="AB109" s="547"/>
      <c r="AC109" s="1369"/>
      <c r="AD109" s="1369"/>
      <c r="AE109" s="1369"/>
      <c r="AF109" s="1369"/>
      <c r="AG109" s="1369"/>
      <c r="AH109" s="1635"/>
      <c r="AI109" s="625"/>
      <c r="AJ109" s="625"/>
      <c r="AK109" s="625"/>
      <c r="AL109" s="625"/>
      <c r="AM109" s="1644">
        <v>11</v>
      </c>
    </row>
    <row s="1644" customFormat="1" customHeight="1" ht="11.549999999999999">
      <c r="A110" s="990"/>
      <c r="B110" s="990"/>
      <c r="C110" s="990"/>
      <c r="D110" s="990"/>
      <c r="E110" s="990"/>
      <c r="F110" s="1639"/>
      <c r="G110" s="1639"/>
      <c r="H110" s="354"/>
      <c r="N110" s="1644"/>
      <c r="O110" s="1644"/>
      <c r="P110" s="1369"/>
      <c r="R110" s="1369"/>
      <c r="S110" s="1639"/>
      <c r="T110" s="1639"/>
      <c r="U110" s="1369"/>
      <c r="V110" s="1369"/>
      <c r="W110" s="1369"/>
      <c r="X110" s="1369"/>
      <c r="Y110" s="1639"/>
      <c r="Z110" s="1369"/>
      <c r="AA110" s="1369"/>
      <c r="AB110" s="547"/>
      <c r="AC110" s="1369"/>
      <c r="AD110" s="1369"/>
      <c r="AE110" s="1369"/>
      <c r="AF110" s="1369"/>
      <c r="AG110" s="1369"/>
      <c r="AH110" s="1635"/>
      <c r="AI110" s="625"/>
      <c r="AJ110" s="625"/>
      <c r="AK110" s="625"/>
      <c r="AL110" s="625"/>
      <c r="AM110" s="1644">
        <v>11</v>
      </c>
    </row>
    <row s="1644" customFormat="1" customHeight="1" ht="11.549999999999999">
      <c r="A111" s="990"/>
      <c r="B111" s="990"/>
      <c r="C111" s="990"/>
      <c r="D111" s="990"/>
      <c r="E111" s="990"/>
      <c r="F111" s="1639"/>
      <c r="G111" s="1639"/>
      <c r="H111" s="354"/>
      <c r="N111" s="1644"/>
      <c r="O111" s="1644"/>
      <c r="P111" s="1369"/>
      <c r="R111" s="1369"/>
      <c r="S111" s="1639"/>
      <c r="T111" s="1639"/>
      <c r="U111" s="1369"/>
      <c r="V111" s="1369"/>
      <c r="W111" s="1369"/>
      <c r="X111" s="1369"/>
      <c r="Y111" s="1639"/>
      <c r="Z111" s="1369"/>
      <c r="AA111" s="1369"/>
      <c r="AB111" s="547"/>
      <c r="AC111" s="1369"/>
      <c r="AD111" s="1369"/>
      <c r="AE111" s="1369"/>
      <c r="AF111" s="1369"/>
      <c r="AG111" s="1369"/>
      <c r="AH111" s="1635"/>
      <c r="AI111" s="625"/>
      <c r="AJ111" s="625"/>
      <c r="AK111" s="625"/>
      <c r="AL111" s="625"/>
      <c r="AM111" s="1644">
        <v>11</v>
      </c>
    </row>
    <row s="1644" customFormat="1" customHeight="1" ht="11.549999999999999">
      <c r="A112" s="990"/>
      <c r="B112" s="990"/>
      <c r="C112" s="990"/>
      <c r="D112" s="990"/>
      <c r="E112" s="990"/>
      <c r="F112" s="1639"/>
      <c r="G112" s="1639"/>
      <c r="H112" s="354"/>
      <c r="N112" s="1644"/>
      <c r="O112" s="1644"/>
      <c r="P112" s="1369"/>
      <c r="R112" s="1369"/>
      <c r="S112" s="1639"/>
      <c r="T112" s="1639"/>
      <c r="U112" s="1369"/>
      <c r="V112" s="1369"/>
      <c r="W112" s="1369"/>
      <c r="X112" s="1369"/>
      <c r="Y112" s="1639"/>
      <c r="Z112" s="1369"/>
      <c r="AA112" s="1369"/>
      <c r="AB112" s="547"/>
      <c r="AC112" s="1369"/>
      <c r="AD112" s="1369"/>
      <c r="AE112" s="1369"/>
      <c r="AF112" s="1369"/>
      <c r="AG112" s="1369"/>
      <c r="AH112" s="1635"/>
      <c r="AI112" s="625"/>
      <c r="AJ112" s="625"/>
      <c r="AK112" s="625"/>
      <c r="AL112" s="625"/>
      <c r="AM112" s="1644">
        <v>11</v>
      </c>
    </row>
    <row s="1644" customFormat="1" customHeight="1" ht="11.549999999999999">
      <c r="A113" s="990"/>
      <c r="B113" s="990"/>
      <c r="C113" s="990"/>
      <c r="D113" s="990"/>
      <c r="E113" s="990"/>
      <c r="F113" s="1639"/>
      <c r="G113" s="1639"/>
      <c r="H113" s="354"/>
      <c r="N113" s="1644"/>
      <c r="O113" s="1644"/>
      <c r="P113" s="1369"/>
      <c r="R113" s="1369"/>
      <c r="S113" s="1639"/>
      <c r="T113" s="1639"/>
      <c r="U113" s="1369"/>
      <c r="V113" s="1369"/>
      <c r="W113" s="1369"/>
      <c r="X113" s="1369"/>
      <c r="Y113" s="1639"/>
      <c r="Z113" s="1369"/>
      <c r="AA113" s="1369"/>
      <c r="AB113" s="547"/>
      <c r="AC113" s="1369"/>
      <c r="AD113" s="1369"/>
      <c r="AE113" s="1369"/>
      <c r="AF113" s="1369"/>
      <c r="AG113" s="1369"/>
      <c r="AH113" s="1635"/>
      <c r="AI113" s="625"/>
      <c r="AJ113" s="625"/>
      <c r="AK113" s="625"/>
      <c r="AL113" s="625"/>
      <c r="AM113" s="1644">
        <v>11</v>
      </c>
    </row>
    <row s="1644" customFormat="1" customHeight="1" ht="11.549999999999999">
      <c r="A114" s="990"/>
      <c r="B114" s="990"/>
      <c r="C114" s="990"/>
      <c r="D114" s="990"/>
      <c r="E114" s="990"/>
      <c r="F114" s="1639"/>
      <c r="G114" s="1639"/>
      <c r="H114" s="354"/>
      <c r="N114" s="1644"/>
      <c r="O114" s="1644"/>
      <c r="P114" s="1369"/>
      <c r="R114" s="1369"/>
      <c r="S114" s="1639"/>
      <c r="T114" s="1639"/>
      <c r="U114" s="1369"/>
      <c r="V114" s="1369"/>
      <c r="W114" s="1369"/>
      <c r="X114" s="1369"/>
      <c r="Y114" s="1639"/>
      <c r="Z114" s="1369"/>
      <c r="AA114" s="1369"/>
      <c r="AB114" s="547"/>
      <c r="AC114" s="1369"/>
      <c r="AD114" s="1369"/>
      <c r="AE114" s="1369"/>
      <c r="AF114" s="1369"/>
      <c r="AG114" s="1369"/>
      <c r="AH114" s="1635"/>
      <c r="AI114" s="625"/>
      <c r="AJ114" s="625"/>
      <c r="AK114" s="625"/>
      <c r="AL114" s="625"/>
      <c r="AM114" s="1644">
        <v>11</v>
      </c>
    </row>
    <row s="1644" customFormat="1" customHeight="1" ht="11.549999999999999">
      <c r="A115" s="990"/>
      <c r="B115" s="990"/>
      <c r="C115" s="990"/>
      <c r="D115" s="990"/>
      <c r="E115" s="990"/>
      <c r="F115" s="1639"/>
      <c r="G115" s="1639"/>
      <c r="H115" s="354"/>
      <c r="N115" s="1644"/>
      <c r="O115" s="1644"/>
      <c r="P115" s="1369"/>
      <c r="R115" s="1369"/>
      <c r="S115" s="1639"/>
      <c r="T115" s="1639"/>
      <c r="U115" s="1369"/>
      <c r="V115" s="1369"/>
      <c r="W115" s="1369"/>
      <c r="X115" s="1369"/>
      <c r="Y115" s="1639"/>
      <c r="Z115" s="1369"/>
      <c r="AA115" s="1369"/>
      <c r="AB115" s="547"/>
      <c r="AC115" s="1369"/>
      <c r="AD115" s="1369"/>
      <c r="AE115" s="1369"/>
      <c r="AF115" s="1369"/>
      <c r="AG115" s="1369"/>
      <c r="AH115" s="1635"/>
      <c r="AI115" s="625"/>
      <c r="AJ115" s="625"/>
      <c r="AK115" s="625"/>
      <c r="AL115" s="625"/>
      <c r="AM115" s="1644">
        <v>11</v>
      </c>
    </row>
    <row s="1644" customFormat="1" customHeight="1" ht="11.549999999999999">
      <c r="A116" s="990"/>
      <c r="B116" s="990"/>
      <c r="C116" s="990"/>
      <c r="D116" s="990"/>
      <c r="E116" s="990"/>
      <c r="F116" s="1639"/>
      <c r="G116" s="1639"/>
      <c r="H116" s="354"/>
      <c r="N116" s="1644"/>
      <c r="O116" s="1644"/>
      <c r="P116" s="1369"/>
      <c r="R116" s="1369"/>
      <c r="S116" s="1639"/>
      <c r="T116" s="1639"/>
      <c r="U116" s="1369"/>
      <c r="V116" s="1369"/>
      <c r="W116" s="1369"/>
      <c r="X116" s="1369"/>
      <c r="Y116" s="1639"/>
      <c r="Z116" s="1369"/>
      <c r="AA116" s="1369"/>
      <c r="AB116" s="547"/>
      <c r="AC116" s="1369"/>
      <c r="AD116" s="1369"/>
      <c r="AE116" s="1369"/>
      <c r="AF116" s="1369"/>
      <c r="AG116" s="1369"/>
      <c r="AH116" s="1635"/>
      <c r="AI116" s="625"/>
      <c r="AJ116" s="625"/>
      <c r="AK116" s="625"/>
      <c r="AL116" s="625"/>
      <c r="AM116" s="1644">
        <v>11</v>
      </c>
    </row>
    <row s="1644" customFormat="1" customHeight="1" ht="11.549999999999999">
      <c r="A117" s="990"/>
      <c r="B117" s="990"/>
      <c r="C117" s="990"/>
      <c r="D117" s="990"/>
      <c r="E117" s="990"/>
      <c r="F117" s="1639"/>
      <c r="G117" s="1639"/>
      <c r="H117" s="354"/>
      <c r="N117" s="1644"/>
      <c r="O117" s="1644"/>
      <c r="P117" s="1369"/>
      <c r="R117" s="1369"/>
      <c r="S117" s="1639"/>
      <c r="T117" s="1639"/>
      <c r="U117" s="1369"/>
      <c r="V117" s="1369"/>
      <c r="W117" s="1369"/>
      <c r="X117" s="1369"/>
      <c r="Y117" s="1639"/>
      <c r="Z117" s="1369"/>
      <c r="AA117" s="1369"/>
      <c r="AB117" s="547"/>
      <c r="AC117" s="1369"/>
      <c r="AD117" s="1369"/>
      <c r="AE117" s="1369"/>
      <c r="AF117" s="1369"/>
      <c r="AG117" s="1369"/>
      <c r="AH117" s="1635"/>
      <c r="AI117" s="625"/>
      <c r="AJ117" s="625"/>
      <c r="AK117" s="625"/>
      <c r="AL117" s="625"/>
      <c r="AM117" s="1644">
        <v>11</v>
      </c>
    </row>
    <row s="1644" customFormat="1" customHeight="1" ht="11.549999999999999">
      <c r="A118" s="990"/>
      <c r="B118" s="990"/>
      <c r="C118" s="990"/>
      <c r="D118" s="990"/>
      <c r="E118" s="990"/>
      <c r="F118" s="1639"/>
      <c r="G118" s="1639"/>
      <c r="H118" s="354"/>
      <c r="N118" s="1644"/>
      <c r="O118" s="1644"/>
      <c r="P118" s="1369"/>
      <c r="R118" s="1369"/>
      <c r="S118" s="1639"/>
      <c r="T118" s="1639"/>
      <c r="U118" s="1369"/>
      <c r="V118" s="1369"/>
      <c r="W118" s="1369"/>
      <c r="X118" s="1369"/>
      <c r="Y118" s="1639"/>
      <c r="Z118" s="1369"/>
      <c r="AA118" s="1369"/>
      <c r="AB118" s="547"/>
      <c r="AC118" s="1369"/>
      <c r="AD118" s="1369"/>
      <c r="AE118" s="1369"/>
      <c r="AF118" s="1369"/>
      <c r="AG118" s="1369"/>
      <c r="AH118" s="1635"/>
      <c r="AI118" s="625"/>
      <c r="AJ118" s="625"/>
      <c r="AK118" s="625"/>
      <c r="AL118" s="625"/>
      <c r="AM118" s="1644">
        <v>11</v>
      </c>
    </row>
    <row s="1644" customFormat="1" customHeight="1" ht="11.549999999999999">
      <c r="A119" s="990"/>
      <c r="B119" s="990"/>
      <c r="C119" s="990"/>
      <c r="D119" s="990"/>
      <c r="E119" s="990"/>
      <c r="F119" s="1639"/>
      <c r="G119" s="1639"/>
      <c r="H119" s="354"/>
      <c r="N119" s="1644"/>
      <c r="O119" s="1644"/>
      <c r="P119" s="1369"/>
      <c r="R119" s="1369"/>
      <c r="S119" s="1639"/>
      <c r="T119" s="1639"/>
      <c r="U119" s="1369"/>
      <c r="V119" s="1369"/>
      <c r="W119" s="1369"/>
      <c r="X119" s="1369"/>
      <c r="Y119" s="1639"/>
      <c r="Z119" s="1369"/>
      <c r="AA119" s="1369"/>
      <c r="AB119" s="547"/>
      <c r="AC119" s="1369"/>
      <c r="AD119" s="1369"/>
      <c r="AE119" s="1369"/>
      <c r="AF119" s="1369"/>
      <c r="AG119" s="1369"/>
      <c r="AH119" s="1635"/>
      <c r="AI119" s="625"/>
      <c r="AJ119" s="625"/>
      <c r="AK119" s="625"/>
      <c r="AL119" s="625"/>
      <c r="AM119" s="1644">
        <v>11</v>
      </c>
    </row>
    <row s="1644" customFormat="1" customHeight="1" ht="11.549999999999999">
      <c r="A120" s="990"/>
      <c r="B120" s="990"/>
      <c r="C120" s="990"/>
      <c r="D120" s="990"/>
      <c r="E120" s="990"/>
      <c r="F120" s="1639"/>
      <c r="G120" s="1639"/>
      <c r="H120" s="354"/>
      <c r="N120" s="1644"/>
      <c r="O120" s="1644"/>
      <c r="P120" s="1369"/>
      <c r="R120" s="1369"/>
      <c r="S120" s="1639"/>
      <c r="T120" s="1639"/>
      <c r="U120" s="1369"/>
      <c r="V120" s="1369"/>
      <c r="W120" s="1369"/>
      <c r="X120" s="1369"/>
      <c r="Y120" s="1639"/>
      <c r="Z120" s="1369"/>
      <c r="AA120" s="1369"/>
      <c r="AB120" s="547"/>
      <c r="AC120" s="1369"/>
      <c r="AD120" s="1369"/>
      <c r="AE120" s="1369"/>
      <c r="AF120" s="1369"/>
      <c r="AG120" s="1369"/>
      <c r="AH120" s="1635"/>
      <c r="AI120" s="625"/>
      <c r="AJ120" s="625"/>
      <c r="AK120" s="625"/>
      <c r="AL120" s="625"/>
      <c r="AM120" s="1644">
        <v>11</v>
      </c>
    </row>
    <row s="1644" customFormat="1" customHeight="1" ht="11.549999999999999">
      <c r="A121" s="990"/>
      <c r="B121" s="990"/>
      <c r="C121" s="990"/>
      <c r="D121" s="990"/>
      <c r="E121" s="990"/>
      <c r="F121" s="1639"/>
      <c r="G121" s="1639"/>
      <c r="H121" s="354"/>
      <c r="N121" s="1644"/>
      <c r="O121" s="1644"/>
      <c r="P121" s="1369"/>
      <c r="R121" s="1369"/>
      <c r="S121" s="1639"/>
      <c r="T121" s="1639"/>
      <c r="U121" s="1369"/>
      <c r="V121" s="1369"/>
      <c r="W121" s="1369"/>
      <c r="X121" s="1369"/>
      <c r="Y121" s="1639"/>
      <c r="Z121" s="1369"/>
      <c r="AA121" s="1369"/>
      <c r="AB121" s="547"/>
      <c r="AC121" s="1369"/>
      <c r="AD121" s="1369"/>
      <c r="AE121" s="1369"/>
      <c r="AF121" s="1369"/>
      <c r="AG121" s="1369"/>
      <c r="AH121" s="1635"/>
      <c r="AI121" s="625"/>
      <c r="AJ121" s="625"/>
      <c r="AK121" s="625"/>
      <c r="AL121" s="625"/>
      <c r="AM121" s="1644">
        <v>11</v>
      </c>
    </row>
    <row s="1644" customFormat="1" customHeight="1" ht="11.549999999999999">
      <c r="A122" s="990"/>
      <c r="B122" s="990"/>
      <c r="C122" s="990"/>
      <c r="D122" s="990"/>
      <c r="E122" s="990"/>
      <c r="F122" s="1639"/>
      <c r="G122" s="1639"/>
      <c r="H122" s="354"/>
      <c r="N122" s="1644"/>
      <c r="O122" s="1644"/>
      <c r="P122" s="1369"/>
      <c r="R122" s="1369"/>
      <c r="S122" s="1639"/>
      <c r="T122" s="1639"/>
      <c r="U122" s="1369"/>
      <c r="V122" s="1369"/>
      <c r="W122" s="1369"/>
      <c r="X122" s="1369"/>
      <c r="Y122" s="1639"/>
      <c r="Z122" s="1369"/>
      <c r="AA122" s="1369"/>
      <c r="AB122" s="547"/>
      <c r="AC122" s="1369"/>
      <c r="AD122" s="1369"/>
      <c r="AE122" s="1369"/>
      <c r="AF122" s="1369"/>
      <c r="AG122" s="1369"/>
      <c r="AH122" s="1635"/>
      <c r="AI122" s="625"/>
      <c r="AJ122" s="625"/>
      <c r="AK122" s="625"/>
      <c r="AL122" s="625"/>
      <c r="AM122" s="1644">
        <v>11</v>
      </c>
    </row>
    <row s="1644" customFormat="1" customHeight="1" ht="11.549999999999999">
      <c r="A123" s="990"/>
      <c r="B123" s="990"/>
      <c r="C123" s="990"/>
      <c r="D123" s="990"/>
      <c r="E123" s="990"/>
      <c r="F123" s="1639"/>
      <c r="G123" s="1639"/>
      <c r="H123" s="354"/>
      <c r="N123" s="1644"/>
      <c r="O123" s="1644"/>
      <c r="P123" s="1369"/>
      <c r="R123" s="1369"/>
      <c r="S123" s="1639"/>
      <c r="T123" s="1639"/>
      <c r="U123" s="1369"/>
      <c r="V123" s="1369"/>
      <c r="W123" s="1369"/>
      <c r="X123" s="1369"/>
      <c r="Y123" s="1639"/>
      <c r="Z123" s="1369"/>
      <c r="AA123" s="1369"/>
      <c r="AB123" s="547"/>
      <c r="AC123" s="1369"/>
      <c r="AD123" s="1369"/>
      <c r="AE123" s="1369"/>
      <c r="AF123" s="1369"/>
      <c r="AG123" s="1369"/>
      <c r="AH123" s="1635"/>
      <c r="AI123" s="625"/>
      <c r="AJ123" s="625"/>
      <c r="AK123" s="625"/>
      <c r="AL123" s="625"/>
      <c r="AM123" s="1644">
        <v>11</v>
      </c>
    </row>
    <row s="1644" customFormat="1" customHeight="1" ht="11.549999999999999">
      <c r="A124" s="990"/>
      <c r="B124" s="990"/>
      <c r="C124" s="990"/>
      <c r="D124" s="990"/>
      <c r="E124" s="990"/>
      <c r="F124" s="1639"/>
      <c r="G124" s="1639"/>
      <c r="H124" s="354"/>
      <c r="N124" s="1644"/>
      <c r="O124" s="1644"/>
      <c r="P124" s="1369"/>
      <c r="R124" s="1369"/>
      <c r="S124" s="1639"/>
      <c r="T124" s="1639"/>
      <c r="U124" s="1369"/>
      <c r="V124" s="1369"/>
      <c r="W124" s="1369"/>
      <c r="X124" s="1369"/>
      <c r="Y124" s="1639"/>
      <c r="Z124" s="1369"/>
      <c r="AA124" s="1369"/>
      <c r="AB124" s="547"/>
      <c r="AC124" s="1369"/>
      <c r="AD124" s="1369"/>
      <c r="AE124" s="1369"/>
      <c r="AF124" s="1369"/>
      <c r="AG124" s="1369"/>
      <c r="AH124" s="1635"/>
      <c r="AI124" s="625"/>
      <c r="AJ124" s="625"/>
      <c r="AK124" s="625"/>
      <c r="AL124" s="625"/>
      <c r="AM124" s="1644">
        <v>11</v>
      </c>
    </row>
    <row s="1644" customFormat="1" customHeight="1" ht="11.549999999999999">
      <c r="A125" s="990"/>
      <c r="B125" s="990"/>
      <c r="C125" s="990"/>
      <c r="D125" s="990"/>
      <c r="E125" s="990"/>
      <c r="F125" s="1639"/>
      <c r="G125" s="1639"/>
      <c r="H125" s="354"/>
      <c r="N125" s="1644"/>
      <c r="O125" s="1644"/>
      <c r="P125" s="1369"/>
      <c r="R125" s="1369"/>
      <c r="S125" s="1639"/>
      <c r="T125" s="1639"/>
      <c r="U125" s="1369"/>
      <c r="V125" s="1369"/>
      <c r="W125" s="1369"/>
      <c r="X125" s="1369"/>
      <c r="Y125" s="1639"/>
      <c r="Z125" s="1369"/>
      <c r="AA125" s="1369"/>
      <c r="AB125" s="547"/>
      <c r="AC125" s="1369"/>
      <c r="AD125" s="1369"/>
      <c r="AE125" s="1369"/>
      <c r="AF125" s="1369"/>
      <c r="AG125" s="1369"/>
      <c r="AH125" s="1635"/>
      <c r="AI125" s="625"/>
      <c r="AJ125" s="625"/>
      <c r="AK125" s="625"/>
      <c r="AL125" s="625"/>
      <c r="AM125" s="1644">
        <v>11</v>
      </c>
    </row>
    <row s="1644" customFormat="1" customHeight="1" ht="11.549999999999999">
      <c r="A126" s="990"/>
      <c r="B126" s="990"/>
      <c r="C126" s="990"/>
      <c r="D126" s="990"/>
      <c r="E126" s="990"/>
      <c r="F126" s="1639"/>
      <c r="G126" s="1639"/>
      <c r="H126" s="354"/>
      <c r="N126" s="1644"/>
      <c r="O126" s="1644"/>
      <c r="P126" s="1369"/>
      <c r="R126" s="1369"/>
      <c r="S126" s="1639"/>
      <c r="T126" s="1639"/>
      <c r="U126" s="1369"/>
      <c r="V126" s="1369"/>
      <c r="W126" s="1369"/>
      <c r="X126" s="1369"/>
      <c r="Y126" s="1639"/>
      <c r="Z126" s="1369"/>
      <c r="AA126" s="1369"/>
      <c r="AB126" s="547"/>
      <c r="AC126" s="1369"/>
      <c r="AD126" s="1369"/>
      <c r="AE126" s="1369"/>
      <c r="AF126" s="1369"/>
      <c r="AG126" s="1369"/>
      <c r="AH126" s="1635"/>
      <c r="AI126" s="625"/>
      <c r="AJ126" s="625"/>
      <c r="AK126" s="625"/>
      <c r="AL126" s="625"/>
      <c r="AM126" s="1644">
        <v>11</v>
      </c>
    </row>
    <row s="1644" customFormat="1" customHeight="1" ht="11.549999999999999">
      <c r="A127" s="990"/>
      <c r="B127" s="990"/>
      <c r="C127" s="990"/>
      <c r="D127" s="990"/>
      <c r="E127" s="990"/>
      <c r="F127" s="1639"/>
      <c r="G127" s="1639"/>
      <c r="H127" s="354"/>
      <c r="N127" s="1644"/>
      <c r="O127" s="1644"/>
      <c r="P127" s="1369"/>
      <c r="R127" s="1369"/>
      <c r="S127" s="1639"/>
      <c r="T127" s="1639"/>
      <c r="U127" s="1369"/>
      <c r="V127" s="1369"/>
      <c r="W127" s="1369"/>
      <c r="X127" s="1369"/>
      <c r="Y127" s="1639"/>
      <c r="Z127" s="1369"/>
      <c r="AA127" s="1369"/>
      <c r="AB127" s="547"/>
      <c r="AC127" s="1369"/>
      <c r="AD127" s="1369"/>
      <c r="AE127" s="1369"/>
      <c r="AF127" s="1369"/>
      <c r="AG127" s="1369"/>
      <c r="AH127" s="1635"/>
      <c r="AI127" s="625"/>
      <c r="AJ127" s="625"/>
      <c r="AK127" s="625"/>
      <c r="AL127" s="625"/>
      <c r="AM127" s="1644">
        <v>11</v>
      </c>
    </row>
    <row s="1644" customFormat="1" customHeight="1" ht="11.549999999999999">
      <c r="A128" s="990"/>
      <c r="B128" s="990"/>
      <c r="C128" s="990"/>
      <c r="D128" s="990"/>
      <c r="E128" s="990"/>
      <c r="F128" s="1639"/>
      <c r="G128" s="1639"/>
      <c r="H128" s="354"/>
      <c r="N128" s="1644"/>
      <c r="O128" s="1644"/>
      <c r="P128" s="1369"/>
      <c r="R128" s="1369"/>
      <c r="S128" s="1639"/>
      <c r="T128" s="1639"/>
      <c r="U128" s="1369"/>
      <c r="V128" s="1369"/>
      <c r="W128" s="1369"/>
      <c r="X128" s="1369"/>
      <c r="Y128" s="1639"/>
      <c r="Z128" s="1369"/>
      <c r="AA128" s="1369"/>
      <c r="AB128" s="547"/>
      <c r="AC128" s="1369"/>
      <c r="AD128" s="1369"/>
      <c r="AE128" s="1369"/>
      <c r="AF128" s="1369"/>
      <c r="AG128" s="1369"/>
      <c r="AH128" s="1635"/>
      <c r="AI128" s="625"/>
      <c r="AJ128" s="625"/>
      <c r="AK128" s="625"/>
      <c r="AL128" s="625"/>
      <c r="AM128" s="1644">
        <v>11</v>
      </c>
    </row>
    <row s="1644" customFormat="1" customHeight="1" ht="11.549999999999999">
      <c r="A129" s="990"/>
      <c r="B129" s="990"/>
      <c r="C129" s="990"/>
      <c r="D129" s="990"/>
      <c r="E129" s="990"/>
      <c r="F129" s="1639"/>
      <c r="G129" s="1639"/>
      <c r="H129" s="354"/>
      <c r="N129" s="1644"/>
      <c r="O129" s="1644"/>
      <c r="P129" s="1369"/>
      <c r="R129" s="1369"/>
      <c r="S129" s="1639"/>
      <c r="T129" s="1639"/>
      <c r="U129" s="1369"/>
      <c r="V129" s="1369"/>
      <c r="W129" s="1369"/>
      <c r="X129" s="1369"/>
      <c r="Y129" s="1639"/>
      <c r="Z129" s="1369"/>
      <c r="AA129" s="1369"/>
      <c r="AB129" s="547"/>
      <c r="AC129" s="1369"/>
      <c r="AD129" s="1369"/>
      <c r="AE129" s="1369"/>
      <c r="AF129" s="1369"/>
      <c r="AG129" s="1369"/>
      <c r="AH129" s="1635"/>
      <c r="AI129" s="625"/>
      <c r="AJ129" s="625"/>
      <c r="AK129" s="625"/>
      <c r="AL129" s="625"/>
      <c r="AM129" s="1644">
        <v>11</v>
      </c>
    </row>
    <row s="1644" customFormat="1" customHeight="1" ht="11.549999999999999">
      <c r="A130" s="990"/>
      <c r="B130" s="990"/>
      <c r="C130" s="990"/>
      <c r="D130" s="990"/>
      <c r="E130" s="990"/>
      <c r="F130" s="1639"/>
      <c r="G130" s="1639"/>
      <c r="H130" s="354"/>
      <c r="N130" s="1644"/>
      <c r="O130" s="1644"/>
      <c r="P130" s="1369"/>
      <c r="R130" s="1369"/>
      <c r="S130" s="1639"/>
      <c r="T130" s="1639"/>
      <c r="U130" s="1369"/>
      <c r="V130" s="1369"/>
      <c r="W130" s="1369"/>
      <c r="X130" s="1369"/>
      <c r="Y130" s="1639"/>
      <c r="Z130" s="1369"/>
      <c r="AA130" s="1369"/>
      <c r="AB130" s="547"/>
      <c r="AC130" s="1369"/>
      <c r="AD130" s="1369"/>
      <c r="AE130" s="1369"/>
      <c r="AF130" s="1369"/>
      <c r="AG130" s="1369"/>
      <c r="AH130" s="1635"/>
      <c r="AI130" s="625"/>
      <c r="AJ130" s="625"/>
      <c r="AK130" s="625"/>
      <c r="AL130" s="625"/>
      <c r="AM130" s="1644">
        <v>11</v>
      </c>
    </row>
    <row s="1644" customFormat="1" customHeight="1" ht="11.549999999999999">
      <c r="A131" s="990"/>
      <c r="B131" s="990"/>
      <c r="C131" s="990"/>
      <c r="D131" s="990"/>
      <c r="E131" s="990"/>
      <c r="F131" s="1639"/>
      <c r="G131" s="1639"/>
      <c r="H131" s="354"/>
      <c r="N131" s="1644"/>
      <c r="O131" s="1644"/>
      <c r="P131" s="1369"/>
      <c r="R131" s="1369"/>
      <c r="S131" s="1639"/>
      <c r="T131" s="1639"/>
      <c r="U131" s="1369"/>
      <c r="V131" s="1369"/>
      <c r="W131" s="1369"/>
      <c r="X131" s="1369"/>
      <c r="Y131" s="1639"/>
      <c r="Z131" s="1369"/>
      <c r="AA131" s="1369"/>
      <c r="AB131" s="547"/>
      <c r="AC131" s="1369"/>
      <c r="AD131" s="1369"/>
      <c r="AE131" s="1369"/>
      <c r="AF131" s="1369"/>
      <c r="AG131" s="1369"/>
      <c r="AH131" s="1635"/>
      <c r="AI131" s="625"/>
      <c r="AJ131" s="625"/>
      <c r="AK131" s="625"/>
      <c r="AL131" s="625"/>
      <c r="AM131" s="1644">
        <v>11</v>
      </c>
    </row>
    <row s="1644" customFormat="1" customHeight="1" ht="11.549999999999999">
      <c r="A132" s="990"/>
      <c r="B132" s="990"/>
      <c r="C132" s="990"/>
      <c r="D132" s="990"/>
      <c r="E132" s="990"/>
      <c r="F132" s="1639"/>
      <c r="G132" s="1639"/>
      <c r="H132" s="354"/>
      <c r="N132" s="1644"/>
      <c r="O132" s="1644"/>
      <c r="P132" s="1369"/>
      <c r="R132" s="1369"/>
      <c r="S132" s="1639"/>
      <c r="T132" s="1639"/>
      <c r="U132" s="1369"/>
      <c r="V132" s="1369"/>
      <c r="W132" s="1369"/>
      <c r="X132" s="1369"/>
      <c r="Y132" s="1639"/>
      <c r="Z132" s="1369"/>
      <c r="AA132" s="1369"/>
      <c r="AB132" s="547"/>
      <c r="AC132" s="1369"/>
      <c r="AD132" s="1369"/>
      <c r="AE132" s="1369"/>
      <c r="AF132" s="1369"/>
      <c r="AG132" s="1369"/>
      <c r="AH132" s="1635"/>
      <c r="AI132" s="625"/>
      <c r="AJ132" s="625"/>
      <c r="AK132" s="625"/>
      <c r="AL132" s="625"/>
      <c r="AM132" s="1644">
        <v>11</v>
      </c>
    </row>
    <row s="1644" customFormat="1" customHeight="1" ht="11.549999999999999">
      <c r="A133" s="990"/>
      <c r="B133" s="990"/>
      <c r="C133" s="990"/>
      <c r="D133" s="990"/>
      <c r="E133" s="990"/>
      <c r="F133" s="1639"/>
      <c r="G133" s="1639"/>
      <c r="H133" s="354"/>
      <c r="N133" s="1644"/>
      <c r="O133" s="1644"/>
      <c r="P133" s="1369"/>
      <c r="R133" s="1369"/>
      <c r="S133" s="1639"/>
      <c r="T133" s="1639"/>
      <c r="U133" s="1369"/>
      <c r="V133" s="1369"/>
      <c r="W133" s="1369"/>
      <c r="X133" s="1369"/>
      <c r="Y133" s="1639"/>
      <c r="Z133" s="1369"/>
      <c r="AA133" s="1369"/>
      <c r="AB133" s="547"/>
      <c r="AC133" s="1369"/>
      <c r="AD133" s="1369"/>
      <c r="AE133" s="1369"/>
      <c r="AF133" s="1369"/>
      <c r="AG133" s="1369"/>
      <c r="AH133" s="1635"/>
      <c r="AI133" s="625"/>
      <c r="AJ133" s="625"/>
      <c r="AK133" s="625"/>
      <c r="AL133" s="625"/>
      <c r="AM133" s="1644">
        <v>11</v>
      </c>
    </row>
    <row s="1644" customFormat="1" customHeight="1" ht="11.549999999999999">
      <c r="A134" s="990"/>
      <c r="B134" s="990"/>
      <c r="C134" s="990"/>
      <c r="D134" s="990"/>
      <c r="E134" s="990"/>
      <c r="F134" s="1639"/>
      <c r="G134" s="1639"/>
      <c r="H134" s="354"/>
      <c r="N134" s="1644"/>
      <c r="O134" s="1644"/>
      <c r="P134" s="1369"/>
      <c r="R134" s="1369"/>
      <c r="S134" s="1639"/>
      <c r="T134" s="1639"/>
      <c r="U134" s="1369"/>
      <c r="V134" s="1369"/>
      <c r="W134" s="1369"/>
      <c r="X134" s="1369"/>
      <c r="Y134" s="1639"/>
      <c r="Z134" s="1369"/>
      <c r="AA134" s="1369"/>
      <c r="AB134" s="547"/>
      <c r="AC134" s="1369"/>
      <c r="AD134" s="1369"/>
      <c r="AE134" s="1369"/>
      <c r="AF134" s="1369"/>
      <c r="AG134" s="1369"/>
      <c r="AH134" s="1635"/>
      <c r="AI134" s="625"/>
      <c r="AJ134" s="625"/>
      <c r="AK134" s="625"/>
      <c r="AL134" s="625"/>
      <c r="AM134" s="1644">
        <v>11</v>
      </c>
    </row>
    <row s="1644" customFormat="1" customHeight="1" ht="11.549999999999999">
      <c r="A135" s="990"/>
      <c r="B135" s="990"/>
      <c r="C135" s="990"/>
      <c r="D135" s="990"/>
      <c r="E135" s="990"/>
      <c r="F135" s="1639"/>
      <c r="G135" s="1639"/>
      <c r="H135" s="354"/>
      <c r="N135" s="1644"/>
      <c r="O135" s="1644"/>
      <c r="P135" s="1369"/>
      <c r="R135" s="1369"/>
      <c r="S135" s="1639"/>
      <c r="T135" s="1639"/>
      <c r="U135" s="1369"/>
      <c r="V135" s="1369"/>
      <c r="W135" s="1369"/>
      <c r="X135" s="1369"/>
      <c r="Y135" s="1639"/>
      <c r="Z135" s="1369"/>
      <c r="AA135" s="1369"/>
      <c r="AB135" s="547"/>
      <c r="AC135" s="1369"/>
      <c r="AD135" s="1369"/>
      <c r="AE135" s="1369"/>
      <c r="AF135" s="1369"/>
      <c r="AG135" s="1369"/>
      <c r="AH135" s="1635"/>
      <c r="AI135" s="625"/>
      <c r="AJ135" s="625"/>
      <c r="AK135" s="625"/>
      <c r="AL135" s="625"/>
      <c r="AM135" s="1644">
        <v>11</v>
      </c>
    </row>
    <row s="1644" customFormat="1" customHeight="1" ht="11.549999999999999">
      <c r="A136" s="990"/>
      <c r="B136" s="990"/>
      <c r="C136" s="990"/>
      <c r="D136" s="990"/>
      <c r="E136" s="990"/>
      <c r="F136" s="1639"/>
      <c r="G136" s="1639"/>
      <c r="H136" s="354"/>
      <c r="N136" s="1644"/>
      <c r="O136" s="1644"/>
      <c r="P136" s="1369"/>
      <c r="R136" s="1369"/>
      <c r="S136" s="1639"/>
      <c r="T136" s="1639"/>
      <c r="U136" s="1369"/>
      <c r="V136" s="1369"/>
      <c r="W136" s="1369"/>
      <c r="X136" s="1369"/>
      <c r="Y136" s="1639"/>
      <c r="Z136" s="1369"/>
      <c r="AA136" s="1369"/>
      <c r="AB136" s="547"/>
      <c r="AC136" s="1369"/>
      <c r="AD136" s="1369"/>
      <c r="AE136" s="1369"/>
      <c r="AF136" s="1369"/>
      <c r="AG136" s="1369"/>
      <c r="AH136" s="1635"/>
      <c r="AI136" s="625"/>
      <c r="AJ136" s="625"/>
      <c r="AK136" s="625"/>
      <c r="AL136" s="625"/>
      <c r="AM136" s="1644">
        <v>11</v>
      </c>
    </row>
    <row s="1644" customFormat="1" customHeight="1" ht="11.549999999999999">
      <c r="A137" s="990"/>
      <c r="B137" s="990"/>
      <c r="C137" s="990"/>
      <c r="D137" s="990"/>
      <c r="E137" s="990"/>
      <c r="F137" s="1639"/>
      <c r="G137" s="1639"/>
      <c r="H137" s="354"/>
      <c r="N137" s="1644"/>
      <c r="O137" s="1644"/>
      <c r="P137" s="1369"/>
      <c r="R137" s="1369"/>
      <c r="S137" s="1639"/>
      <c r="T137" s="1639"/>
      <c r="U137" s="1369"/>
      <c r="V137" s="1369"/>
      <c r="W137" s="1369"/>
      <c r="X137" s="1369"/>
      <c r="Y137" s="1639"/>
      <c r="Z137" s="1369"/>
      <c r="AA137" s="1369"/>
      <c r="AB137" s="547"/>
      <c r="AC137" s="1369"/>
      <c r="AD137" s="1369"/>
      <c r="AE137" s="1369"/>
      <c r="AF137" s="1369"/>
      <c r="AG137" s="1369"/>
      <c r="AH137" s="1635"/>
      <c r="AI137" s="625"/>
      <c r="AJ137" s="625"/>
      <c r="AK137" s="625"/>
      <c r="AL137" s="625"/>
      <c r="AM137" s="1644">
        <v>11</v>
      </c>
    </row>
    <row s="1644" customFormat="1" customHeight="1" ht="11.549999999999999">
      <c r="A138" s="990"/>
      <c r="B138" s="990"/>
      <c r="C138" s="990"/>
      <c r="D138" s="990"/>
      <c r="E138" s="990"/>
      <c r="F138" s="1639"/>
      <c r="G138" s="1639"/>
      <c r="H138" s="354"/>
      <c r="N138" s="1644"/>
      <c r="O138" s="1644"/>
      <c r="P138" s="1369"/>
      <c r="R138" s="1369"/>
      <c r="S138" s="1639"/>
      <c r="T138" s="1639"/>
      <c r="U138" s="1369"/>
      <c r="V138" s="1369"/>
      <c r="W138" s="1369"/>
      <c r="X138" s="1369"/>
      <c r="Y138" s="1639"/>
      <c r="Z138" s="1369"/>
      <c r="AA138" s="1369"/>
      <c r="AB138" s="547"/>
      <c r="AC138" s="1369"/>
      <c r="AD138" s="1369"/>
      <c r="AE138" s="1369"/>
      <c r="AF138" s="1369"/>
      <c r="AG138" s="1369"/>
      <c r="AH138" s="1635"/>
      <c r="AI138" s="625"/>
      <c r="AJ138" s="625"/>
      <c r="AK138" s="625"/>
      <c r="AL138" s="625"/>
      <c r="AM138" s="1644">
        <v>11</v>
      </c>
    </row>
    <row s="1644" customFormat="1" customHeight="1" ht="11.549999999999999">
      <c r="A139" s="990"/>
      <c r="B139" s="990"/>
      <c r="C139" s="990"/>
      <c r="D139" s="990"/>
      <c r="E139" s="990"/>
      <c r="F139" s="1639"/>
      <c r="G139" s="1639"/>
      <c r="H139" s="354"/>
      <c r="N139" s="1644"/>
      <c r="O139" s="1644"/>
      <c r="P139" s="1369"/>
      <c r="R139" s="1369"/>
      <c r="S139" s="1639"/>
      <c r="T139" s="1639"/>
      <c r="U139" s="1369"/>
      <c r="V139" s="1369"/>
      <c r="W139" s="1369"/>
      <c r="X139" s="1369"/>
      <c r="Y139" s="1639"/>
      <c r="Z139" s="1369"/>
      <c r="AA139" s="1369"/>
      <c r="AB139" s="547"/>
      <c r="AC139" s="1369"/>
      <c r="AD139" s="1369"/>
      <c r="AE139" s="1369"/>
      <c r="AF139" s="1369"/>
      <c r="AG139" s="1369"/>
      <c r="AH139" s="1635"/>
      <c r="AI139" s="625"/>
      <c r="AJ139" s="625"/>
      <c r="AK139" s="625"/>
      <c r="AL139" s="625"/>
      <c r="AM139" s="1644">
        <v>11</v>
      </c>
    </row>
    <row s="1644" customFormat="1" customHeight="1" ht="11.549999999999999">
      <c r="A140" s="990"/>
      <c r="B140" s="990"/>
      <c r="C140" s="990"/>
      <c r="D140" s="990"/>
      <c r="E140" s="990"/>
      <c r="F140" s="1639"/>
      <c r="G140" s="1639"/>
      <c r="H140" s="354"/>
      <c r="N140" s="1644"/>
      <c r="O140" s="1644"/>
      <c r="P140" s="1369"/>
      <c r="R140" s="1369"/>
      <c r="S140" s="1639"/>
      <c r="T140" s="1639"/>
      <c r="U140" s="1369"/>
      <c r="V140" s="1369"/>
      <c r="W140" s="1369"/>
      <c r="X140" s="1369"/>
      <c r="Y140" s="1639"/>
      <c r="Z140" s="1369"/>
      <c r="AA140" s="1369"/>
      <c r="AB140" s="547"/>
      <c r="AC140" s="1369"/>
      <c r="AD140" s="1369"/>
      <c r="AE140" s="1369"/>
      <c r="AF140" s="1369"/>
      <c r="AG140" s="1369"/>
      <c r="AH140" s="1635"/>
      <c r="AI140" s="625"/>
      <c r="AJ140" s="625"/>
      <c r="AK140" s="625"/>
      <c r="AL140" s="625"/>
      <c r="AM140" s="1644">
        <v>11</v>
      </c>
    </row>
    <row s="1644" customFormat="1" customHeight="1" ht="11.549999999999999">
      <c r="A141" s="990"/>
      <c r="B141" s="990"/>
      <c r="C141" s="990"/>
      <c r="D141" s="990"/>
      <c r="E141" s="990"/>
      <c r="F141" s="1639"/>
      <c r="G141" s="1639"/>
      <c r="H141" s="354"/>
      <c r="N141" s="1644"/>
      <c r="O141" s="1644"/>
      <c r="P141" s="1369"/>
      <c r="R141" s="1369"/>
      <c r="S141" s="1639"/>
      <c r="T141" s="1639"/>
      <c r="U141" s="1369"/>
      <c r="V141" s="1369"/>
      <c r="W141" s="1369"/>
      <c r="X141" s="1369"/>
      <c r="Y141" s="1639"/>
      <c r="Z141" s="1369"/>
      <c r="AA141" s="1369"/>
      <c r="AB141" s="547"/>
      <c r="AC141" s="1369"/>
      <c r="AD141" s="1369"/>
      <c r="AE141" s="1369"/>
      <c r="AF141" s="1369"/>
      <c r="AG141" s="1369"/>
      <c r="AH141" s="1635"/>
      <c r="AI141" s="625"/>
      <c r="AJ141" s="625"/>
      <c r="AK141" s="625"/>
      <c r="AL141" s="625"/>
      <c r="AM141" s="1644">
        <v>11</v>
      </c>
    </row>
    <row s="1644" customFormat="1" customHeight="1" ht="11.549999999999999">
      <c r="A142" s="990"/>
      <c r="B142" s="990"/>
      <c r="C142" s="990"/>
      <c r="D142" s="990"/>
      <c r="E142" s="990"/>
      <c r="F142" s="1639"/>
      <c r="G142" s="1639"/>
      <c r="H142" s="354"/>
      <c r="N142" s="1644"/>
      <c r="O142" s="1644"/>
      <c r="P142" s="1369"/>
      <c r="R142" s="1369"/>
      <c r="S142" s="1639"/>
      <c r="T142" s="1639"/>
      <c r="U142" s="1369"/>
      <c r="V142" s="1369"/>
      <c r="W142" s="1369"/>
      <c r="X142" s="1369"/>
      <c r="Y142" s="1639"/>
      <c r="Z142" s="1369"/>
      <c r="AA142" s="1369"/>
      <c r="AB142" s="547"/>
      <c r="AC142" s="1369"/>
      <c r="AD142" s="1369"/>
      <c r="AE142" s="1369"/>
      <c r="AF142" s="1369"/>
      <c r="AG142" s="1369"/>
      <c r="AH142" s="1635"/>
      <c r="AI142" s="625"/>
      <c r="AJ142" s="625"/>
      <c r="AK142" s="625"/>
      <c r="AL142" s="625"/>
      <c r="AM142" s="1644">
        <v>11</v>
      </c>
    </row>
    <row s="1644" customFormat="1" customHeight="1" ht="11.549999999999999">
      <c r="A143" s="990"/>
      <c r="B143" s="990"/>
      <c r="C143" s="990"/>
      <c r="D143" s="990"/>
      <c r="E143" s="990"/>
      <c r="F143" s="1639"/>
      <c r="G143" s="1639"/>
      <c r="H143" s="354"/>
      <c r="N143" s="1644"/>
      <c r="O143" s="1644"/>
      <c r="P143" s="1369"/>
      <c r="R143" s="1369"/>
      <c r="S143" s="1639"/>
      <c r="T143" s="1639"/>
      <c r="U143" s="1369"/>
      <c r="V143" s="1369"/>
      <c r="W143" s="1369"/>
      <c r="X143" s="1369"/>
      <c r="Y143" s="1639"/>
      <c r="Z143" s="1369"/>
      <c r="AA143" s="1369"/>
      <c r="AB143" s="547"/>
      <c r="AC143" s="1369"/>
      <c r="AD143" s="1369"/>
      <c r="AE143" s="1369"/>
      <c r="AF143" s="1369"/>
      <c r="AG143" s="1369"/>
      <c r="AH143" s="1635"/>
      <c r="AI143" s="625"/>
      <c r="AJ143" s="625"/>
      <c r="AK143" s="625"/>
      <c r="AL143" s="625"/>
      <c r="AM143" s="1644">
        <v>11</v>
      </c>
    </row>
    <row s="1644" customFormat="1" customHeight="1" ht="11.549999999999999">
      <c r="A144" s="990"/>
      <c r="B144" s="990"/>
      <c r="C144" s="990"/>
      <c r="D144" s="990"/>
      <c r="E144" s="990"/>
      <c r="F144" s="1639"/>
      <c r="G144" s="1639"/>
      <c r="H144" s="354"/>
      <c r="N144" s="1644"/>
      <c r="O144" s="1644"/>
      <c r="P144" s="1369"/>
      <c r="R144" s="1369"/>
      <c r="S144" s="1639"/>
      <c r="T144" s="1639"/>
      <c r="U144" s="1369"/>
      <c r="V144" s="1369"/>
      <c r="W144" s="1369"/>
      <c r="X144" s="1369"/>
      <c r="Y144" s="1639"/>
      <c r="Z144" s="1369"/>
      <c r="AA144" s="1369"/>
      <c r="AB144" s="547"/>
      <c r="AC144" s="1369"/>
      <c r="AD144" s="1369"/>
      <c r="AE144" s="1369"/>
      <c r="AF144" s="1369"/>
      <c r="AG144" s="1369"/>
      <c r="AH144" s="1635"/>
      <c r="AI144" s="625"/>
      <c r="AJ144" s="625"/>
      <c r="AK144" s="625"/>
      <c r="AL144" s="625"/>
      <c r="AM144" s="1644">
        <v>11</v>
      </c>
    </row>
    <row s="1644" customFormat="1" customHeight="1" ht="11.549999999999999">
      <c r="A145" s="990"/>
      <c r="B145" s="990"/>
      <c r="C145" s="990"/>
      <c r="D145" s="990"/>
      <c r="E145" s="990"/>
      <c r="F145" s="1639"/>
      <c r="G145" s="1639"/>
      <c r="H145" s="354"/>
      <c r="N145" s="1644"/>
      <c r="O145" s="1644"/>
      <c r="P145" s="1369"/>
      <c r="R145" s="1369"/>
      <c r="S145" s="1639"/>
      <c r="T145" s="1639"/>
      <c r="U145" s="1369"/>
      <c r="V145" s="1369"/>
      <c r="W145" s="1369"/>
      <c r="X145" s="1369"/>
      <c r="Y145" s="1639"/>
      <c r="Z145" s="1369"/>
      <c r="AA145" s="1369"/>
      <c r="AB145" s="547"/>
      <c r="AC145" s="1369"/>
      <c r="AD145" s="1369"/>
      <c r="AE145" s="1369"/>
      <c r="AF145" s="1369"/>
      <c r="AG145" s="1369"/>
      <c r="AH145" s="1635"/>
      <c r="AI145" s="625"/>
      <c r="AJ145" s="625"/>
      <c r="AK145" s="625"/>
      <c r="AL145" s="625"/>
      <c r="AM145" s="1644">
        <v>11</v>
      </c>
    </row>
    <row s="1644" customFormat="1" customHeight="1" ht="11.549999999999999">
      <c r="A146" s="990"/>
      <c r="B146" s="990"/>
      <c r="C146" s="990"/>
      <c r="D146" s="990"/>
      <c r="E146" s="990"/>
      <c r="F146" s="1639"/>
      <c r="G146" s="1639"/>
      <c r="H146" s="354"/>
      <c r="N146" s="1644"/>
      <c r="O146" s="1644"/>
      <c r="P146" s="1369"/>
      <c r="R146" s="1369"/>
      <c r="S146" s="1639"/>
      <c r="T146" s="1639"/>
      <c r="U146" s="1369"/>
      <c r="V146" s="1369"/>
      <c r="W146" s="1369"/>
      <c r="X146" s="1369"/>
      <c r="Y146" s="1639"/>
      <c r="Z146" s="1369"/>
      <c r="AA146" s="1369"/>
      <c r="AB146" s="547"/>
      <c r="AC146" s="1369"/>
      <c r="AD146" s="1369"/>
      <c r="AE146" s="1369"/>
      <c r="AF146" s="1369"/>
      <c r="AG146" s="1369"/>
      <c r="AH146" s="1635"/>
      <c r="AI146" s="625"/>
      <c r="AJ146" s="625"/>
      <c r="AK146" s="625"/>
      <c r="AL146" s="625"/>
      <c r="AM146" s="1644">
        <v>11</v>
      </c>
    </row>
    <row s="1644" customFormat="1" customHeight="1" ht="11.549999999999999">
      <c r="A147" s="990"/>
      <c r="B147" s="990"/>
      <c r="C147" s="990"/>
      <c r="D147" s="990"/>
      <c r="E147" s="990"/>
      <c r="F147" s="1639"/>
      <c r="G147" s="1639"/>
      <c r="H147" s="354"/>
      <c r="N147" s="1644"/>
      <c r="O147" s="1644"/>
      <c r="P147" s="1369"/>
      <c r="R147" s="1369"/>
      <c r="S147" s="1639"/>
      <c r="T147" s="1639"/>
      <c r="U147" s="1369"/>
      <c r="V147" s="1369"/>
      <c r="W147" s="1369"/>
      <c r="X147" s="1369"/>
      <c r="Y147" s="1639"/>
      <c r="Z147" s="1369"/>
      <c r="AA147" s="1369"/>
      <c r="AB147" s="547"/>
      <c r="AC147" s="1369"/>
      <c r="AD147" s="1369"/>
      <c r="AE147" s="1369"/>
      <c r="AF147" s="1369"/>
      <c r="AG147" s="1369"/>
      <c r="AH147" s="1635"/>
      <c r="AI147" s="625"/>
      <c r="AJ147" s="625"/>
      <c r="AK147" s="625"/>
      <c r="AL147" s="625"/>
      <c r="AM147" s="1644">
        <v>11</v>
      </c>
    </row>
    <row s="1644" customFormat="1" customHeight="1" ht="11.549999999999999">
      <c r="A148" s="990"/>
      <c r="B148" s="990"/>
      <c r="C148" s="990"/>
      <c r="D148" s="990"/>
      <c r="E148" s="990"/>
      <c r="F148" s="1639"/>
      <c r="G148" s="1639"/>
      <c r="H148" s="354"/>
      <c r="N148" s="1644"/>
      <c r="O148" s="1644"/>
      <c r="P148" s="1369"/>
      <c r="R148" s="1369"/>
      <c r="S148" s="1639"/>
      <c r="T148" s="1639"/>
      <c r="U148" s="1369"/>
      <c r="V148" s="1369"/>
      <c r="W148" s="1369"/>
      <c r="X148" s="1369"/>
      <c r="Y148" s="1639"/>
      <c r="Z148" s="1369"/>
      <c r="AA148" s="1369"/>
      <c r="AB148" s="547"/>
      <c r="AC148" s="1369"/>
      <c r="AD148" s="1369"/>
      <c r="AE148" s="1369"/>
      <c r="AF148" s="1369"/>
      <c r="AG148" s="1369"/>
      <c r="AH148" s="1635"/>
      <c r="AI148" s="625"/>
      <c r="AJ148" s="625"/>
      <c r="AK148" s="625"/>
      <c r="AL148" s="625"/>
      <c r="AM148" s="1644">
        <v>11</v>
      </c>
    </row>
    <row s="1644" customFormat="1" customHeight="1" ht="11.549999999999999">
      <c r="A149" s="990"/>
      <c r="B149" s="990"/>
      <c r="C149" s="990"/>
      <c r="D149" s="990"/>
      <c r="E149" s="990"/>
      <c r="F149" s="1639"/>
      <c r="G149" s="1639"/>
      <c r="H149" s="354"/>
      <c r="N149" s="1644"/>
      <c r="O149" s="1644"/>
      <c r="P149" s="1369"/>
      <c r="R149" s="1369"/>
      <c r="S149" s="1639"/>
      <c r="T149" s="1639"/>
      <c r="U149" s="1369"/>
      <c r="V149" s="1369"/>
      <c r="W149" s="1369"/>
      <c r="X149" s="1369"/>
      <c r="Y149" s="1639"/>
      <c r="Z149" s="1369"/>
      <c r="AA149" s="1369"/>
      <c r="AB149" s="547"/>
      <c r="AC149" s="1369"/>
      <c r="AD149" s="1369"/>
      <c r="AE149" s="1369"/>
      <c r="AF149" s="1369"/>
      <c r="AG149" s="1369"/>
      <c r="AH149" s="1635"/>
      <c r="AI149" s="625"/>
      <c r="AJ149" s="625"/>
      <c r="AK149" s="625"/>
      <c r="AL149" s="625"/>
      <c r="AM149" s="1644">
        <v>11</v>
      </c>
    </row>
    <row s="1644" customFormat="1" customHeight="1" ht="11.549999999999999">
      <c r="A150" s="990"/>
      <c r="B150" s="990"/>
      <c r="C150" s="990"/>
      <c r="D150" s="990"/>
      <c r="E150" s="990"/>
      <c r="F150" s="1639"/>
      <c r="G150" s="1639"/>
      <c r="H150" s="354"/>
      <c r="N150" s="1644"/>
      <c r="O150" s="1644"/>
      <c r="P150" s="1369"/>
      <c r="R150" s="1369"/>
      <c r="S150" s="1639"/>
      <c r="T150" s="1639"/>
      <c r="U150" s="1369"/>
      <c r="V150" s="1369"/>
      <c r="W150" s="1369"/>
      <c r="X150" s="1369"/>
      <c r="Y150" s="1639"/>
      <c r="Z150" s="1369"/>
      <c r="AA150" s="1369"/>
      <c r="AB150" s="547"/>
      <c r="AC150" s="1369"/>
      <c r="AD150" s="1369"/>
      <c r="AE150" s="1369"/>
      <c r="AF150" s="1369"/>
      <c r="AG150" s="1369"/>
      <c r="AH150" s="1635"/>
      <c r="AI150" s="625"/>
      <c r="AJ150" s="625"/>
      <c r="AK150" s="625"/>
      <c r="AL150" s="625"/>
      <c r="AM150" s="1644">
        <v>11</v>
      </c>
    </row>
    <row s="1644" customFormat="1" customHeight="1" ht="11.549999999999999">
      <c r="A151" s="990"/>
      <c r="B151" s="990"/>
      <c r="C151" s="990"/>
      <c r="D151" s="990"/>
      <c r="E151" s="990"/>
      <c r="F151" s="1639"/>
      <c r="G151" s="1639"/>
      <c r="H151" s="354"/>
      <c r="N151" s="1644"/>
      <c r="O151" s="1644"/>
      <c r="P151" s="1369"/>
      <c r="R151" s="1369"/>
      <c r="S151" s="1639"/>
      <c r="T151" s="1639"/>
      <c r="U151" s="1369"/>
      <c r="V151" s="1369"/>
      <c r="W151" s="1369"/>
      <c r="X151" s="1369"/>
      <c r="Y151" s="1639"/>
      <c r="Z151" s="1369"/>
      <c r="AA151" s="1369"/>
      <c r="AB151" s="547"/>
      <c r="AC151" s="1369"/>
      <c r="AD151" s="1369"/>
      <c r="AE151" s="1369"/>
      <c r="AF151" s="1369"/>
      <c r="AG151" s="1369"/>
      <c r="AH151" s="1635"/>
      <c r="AI151" s="625"/>
      <c r="AJ151" s="625"/>
      <c r="AK151" s="625"/>
      <c r="AL151" s="625"/>
      <c r="AM151" s="1644">
        <v>11</v>
      </c>
    </row>
    <row s="1644" customFormat="1" customHeight="1" ht="11.549999999999999">
      <c r="A152" s="990"/>
      <c r="B152" s="990"/>
      <c r="C152" s="990"/>
      <c r="D152" s="990"/>
      <c r="E152" s="990"/>
      <c r="F152" s="1639"/>
      <c r="G152" s="1639"/>
      <c r="H152" s="354"/>
      <c r="N152" s="1644"/>
      <c r="O152" s="1644"/>
      <c r="P152" s="1369"/>
      <c r="R152" s="1369"/>
      <c r="S152" s="1639"/>
      <c r="T152" s="1639"/>
      <c r="U152" s="1369"/>
      <c r="V152" s="1369"/>
      <c r="W152" s="1369"/>
      <c r="X152" s="1369"/>
      <c r="Y152" s="1639"/>
      <c r="Z152" s="1369"/>
      <c r="AA152" s="1369"/>
      <c r="AB152" s="547"/>
      <c r="AC152" s="1369"/>
      <c r="AD152" s="1369"/>
      <c r="AE152" s="1369"/>
      <c r="AF152" s="1369"/>
      <c r="AG152" s="1369"/>
      <c r="AH152" s="1635"/>
      <c r="AI152" s="625"/>
      <c r="AJ152" s="625"/>
      <c r="AK152" s="625"/>
      <c r="AL152" s="625"/>
      <c r="AM152" s="1644">
        <v>11</v>
      </c>
    </row>
    <row s="1644" customFormat="1" customHeight="1" ht="11.549999999999999">
      <c r="A153" s="990"/>
      <c r="B153" s="990"/>
      <c r="C153" s="990"/>
      <c r="D153" s="990"/>
      <c r="E153" s="990"/>
      <c r="F153" s="1639"/>
      <c r="G153" s="1639"/>
      <c r="H153" s="354"/>
      <c r="N153" s="1644"/>
      <c r="O153" s="1644"/>
      <c r="P153" s="1369"/>
      <c r="R153" s="1369"/>
      <c r="S153" s="1639"/>
      <c r="T153" s="1639"/>
      <c r="U153" s="1369"/>
      <c r="V153" s="1369"/>
      <c r="W153" s="1369"/>
      <c r="X153" s="1369"/>
      <c r="Y153" s="1639"/>
      <c r="Z153" s="1369"/>
      <c r="AA153" s="1369"/>
      <c r="AB153" s="547"/>
      <c r="AC153" s="1369"/>
      <c r="AD153" s="1369"/>
      <c r="AE153" s="1369"/>
      <c r="AF153" s="1369"/>
      <c r="AG153" s="1369"/>
      <c r="AH153" s="1635"/>
      <c r="AI153" s="625"/>
      <c r="AJ153" s="625"/>
      <c r="AK153" s="625"/>
      <c r="AL153" s="625"/>
      <c r="AM153" s="1644">
        <v>11</v>
      </c>
    </row>
    <row s="1644" customFormat="1" customHeight="1" ht="11.549999999999999">
      <c r="A154" s="990"/>
      <c r="B154" s="990"/>
      <c r="C154" s="990"/>
      <c r="D154" s="990"/>
      <c r="E154" s="990"/>
      <c r="F154" s="1639"/>
      <c r="G154" s="1639"/>
      <c r="H154" s="354"/>
      <c r="N154" s="1644"/>
      <c r="O154" s="1644"/>
      <c r="P154" s="1369"/>
      <c r="R154" s="1369"/>
      <c r="S154" s="1639"/>
      <c r="T154" s="1639"/>
      <c r="U154" s="1369"/>
      <c r="V154" s="1369"/>
      <c r="W154" s="1369"/>
      <c r="X154" s="1369"/>
      <c r="Y154" s="1639"/>
      <c r="Z154" s="1369"/>
      <c r="AA154" s="1369"/>
      <c r="AB154" s="547"/>
      <c r="AC154" s="1369"/>
      <c r="AD154" s="1369"/>
      <c r="AE154" s="1369"/>
      <c r="AF154" s="1369"/>
      <c r="AG154" s="1369"/>
      <c r="AH154" s="1635"/>
      <c r="AI154" s="625"/>
      <c r="AJ154" s="625"/>
      <c r="AK154" s="625"/>
      <c r="AL154" s="625"/>
      <c r="AM154" s="1644">
        <v>11</v>
      </c>
    </row>
    <row s="1644" customFormat="1" customHeight="1" ht="11.549999999999999">
      <c r="A155" s="990"/>
      <c r="B155" s="990"/>
      <c r="C155" s="990"/>
      <c r="D155" s="990"/>
      <c r="E155" s="990"/>
      <c r="F155" s="1639"/>
      <c r="G155" s="1639"/>
      <c r="H155" s="354"/>
      <c r="N155" s="1644"/>
      <c r="O155" s="1644"/>
      <c r="P155" s="1369"/>
      <c r="R155" s="1369"/>
      <c r="S155" s="1639"/>
      <c r="T155" s="1639"/>
      <c r="U155" s="1369"/>
      <c r="V155" s="1369"/>
      <c r="W155" s="1369"/>
      <c r="X155" s="1369"/>
      <c r="Y155" s="1639"/>
      <c r="Z155" s="1369"/>
      <c r="AA155" s="1369"/>
      <c r="AB155" s="547"/>
      <c r="AC155" s="1369"/>
      <c r="AD155" s="1369"/>
      <c r="AE155" s="1369"/>
      <c r="AF155" s="1369"/>
      <c r="AG155" s="1369"/>
      <c r="AH155" s="1635"/>
      <c r="AI155" s="625"/>
      <c r="AJ155" s="625"/>
      <c r="AK155" s="625"/>
      <c r="AL155" s="625"/>
      <c r="AM155" s="1644">
        <v>11</v>
      </c>
    </row>
    <row s="1644" customFormat="1" customHeight="1" ht="11.549999999999999">
      <c r="A156" s="990"/>
      <c r="B156" s="990"/>
      <c r="C156" s="990"/>
      <c r="D156" s="990"/>
      <c r="E156" s="990"/>
      <c r="F156" s="1639"/>
      <c r="G156" s="1639"/>
      <c r="H156" s="354"/>
      <c r="N156" s="1644"/>
      <c r="O156" s="1644"/>
      <c r="P156" s="1369"/>
      <c r="R156" s="1369"/>
      <c r="S156" s="1639"/>
      <c r="T156" s="1639"/>
      <c r="U156" s="1369"/>
      <c r="V156" s="1369"/>
      <c r="W156" s="1369"/>
      <c r="X156" s="1369"/>
      <c r="Y156" s="1639"/>
      <c r="Z156" s="1369"/>
      <c r="AA156" s="1369"/>
      <c r="AB156" s="547"/>
      <c r="AC156" s="1369"/>
      <c r="AD156" s="1369"/>
      <c r="AE156" s="1369"/>
      <c r="AF156" s="1369"/>
      <c r="AG156" s="1369"/>
      <c r="AH156" s="1635"/>
      <c r="AI156" s="625"/>
      <c r="AJ156" s="625"/>
      <c r="AK156" s="625"/>
      <c r="AL156" s="625"/>
      <c r="AM156" s="1644">
        <v>11</v>
      </c>
    </row>
    <row s="1644" customFormat="1" customHeight="1" ht="11.549999999999999">
      <c r="A157" s="990"/>
      <c r="B157" s="990"/>
      <c r="C157" s="990"/>
      <c r="D157" s="990"/>
      <c r="E157" s="990"/>
      <c r="F157" s="1639"/>
      <c r="G157" s="1639"/>
      <c r="H157" s="354"/>
      <c r="N157" s="1644"/>
      <c r="O157" s="1644"/>
      <c r="P157" s="1369"/>
      <c r="R157" s="1369"/>
      <c r="S157" s="1639"/>
      <c r="T157" s="1639"/>
      <c r="U157" s="1369"/>
      <c r="V157" s="1369"/>
      <c r="W157" s="1369"/>
      <c r="X157" s="1369"/>
      <c r="Y157" s="1639"/>
      <c r="Z157" s="1369"/>
      <c r="AA157" s="1369"/>
      <c r="AB157" s="547"/>
      <c r="AC157" s="1369"/>
      <c r="AD157" s="1369"/>
      <c r="AE157" s="1369"/>
      <c r="AF157" s="1369"/>
      <c r="AG157" s="1369"/>
      <c r="AH157" s="1635"/>
      <c r="AI157" s="625"/>
      <c r="AJ157" s="625"/>
      <c r="AK157" s="625"/>
      <c r="AL157" s="625"/>
      <c r="AM157" s="1644">
        <v>11</v>
      </c>
    </row>
    <row s="1644" customFormat="1" customHeight="1" ht="11.549999999999999">
      <c r="A158" s="990"/>
      <c r="B158" s="990"/>
      <c r="C158" s="990"/>
      <c r="D158" s="990"/>
      <c r="E158" s="990"/>
      <c r="F158" s="1639"/>
      <c r="G158" s="1639"/>
      <c r="H158" s="354"/>
      <c r="N158" s="1644"/>
      <c r="O158" s="1644"/>
      <c r="P158" s="1369"/>
      <c r="R158" s="1369"/>
      <c r="S158" s="1639"/>
      <c r="T158" s="1639"/>
      <c r="U158" s="1369"/>
      <c r="V158" s="1369"/>
      <c r="W158" s="1369"/>
      <c r="X158" s="1369"/>
      <c r="Y158" s="1639"/>
      <c r="Z158" s="1369"/>
      <c r="AA158" s="1369"/>
      <c r="AB158" s="547"/>
      <c r="AC158" s="1369"/>
      <c r="AD158" s="1369"/>
      <c r="AE158" s="1369"/>
      <c r="AF158" s="1369"/>
      <c r="AG158" s="1369"/>
      <c r="AH158" s="1635"/>
      <c r="AI158" s="625"/>
      <c r="AJ158" s="625"/>
      <c r="AK158" s="625"/>
      <c r="AL158" s="625"/>
      <c r="AM158" s="1644">
        <v>11</v>
      </c>
    </row>
    <row s="1644" customFormat="1" customHeight="1" ht="11.549999999999999">
      <c r="A159" s="990"/>
      <c r="B159" s="990"/>
      <c r="C159" s="990"/>
      <c r="D159" s="990"/>
      <c r="E159" s="990"/>
      <c r="F159" s="1639"/>
      <c r="G159" s="1639"/>
      <c r="H159" s="354"/>
      <c r="N159" s="1644"/>
      <c r="O159" s="1644"/>
      <c r="P159" s="1369"/>
      <c r="R159" s="1369"/>
      <c r="S159" s="1639"/>
      <c r="T159" s="1639"/>
      <c r="U159" s="1369"/>
      <c r="V159" s="1369"/>
      <c r="W159" s="1369"/>
      <c r="X159" s="1369"/>
      <c r="Y159" s="1639"/>
      <c r="Z159" s="1369"/>
      <c r="AA159" s="1369"/>
      <c r="AB159" s="547"/>
      <c r="AC159" s="1369"/>
      <c r="AD159" s="1369"/>
      <c r="AE159" s="1369"/>
      <c r="AF159" s="1369"/>
      <c r="AG159" s="1369"/>
      <c r="AH159" s="1635"/>
      <c r="AI159" s="625"/>
      <c r="AJ159" s="625"/>
      <c r="AK159" s="625"/>
      <c r="AL159" s="625"/>
      <c r="AM159" s="1644">
        <v>11</v>
      </c>
    </row>
    <row s="1644" customFormat="1" customHeight="1" ht="11.549999999999999">
      <c r="A160" s="990"/>
      <c r="B160" s="990"/>
      <c r="C160" s="990"/>
      <c r="D160" s="990"/>
      <c r="E160" s="990"/>
      <c r="F160" s="1639"/>
      <c r="G160" s="1639"/>
      <c r="H160" s="354"/>
      <c r="N160" s="1644"/>
      <c r="O160" s="1644"/>
      <c r="P160" s="1369"/>
      <c r="R160" s="1369"/>
      <c r="S160" s="1639"/>
      <c r="T160" s="1639"/>
      <c r="U160" s="1369"/>
      <c r="V160" s="1369"/>
      <c r="W160" s="1369"/>
      <c r="X160" s="1369"/>
      <c r="Y160" s="1639"/>
      <c r="Z160" s="1369"/>
      <c r="AA160" s="1369"/>
      <c r="AB160" s="547"/>
      <c r="AC160" s="1369"/>
      <c r="AD160" s="1369"/>
      <c r="AE160" s="1369"/>
      <c r="AF160" s="1369"/>
      <c r="AG160" s="1369"/>
      <c r="AH160" s="1635"/>
      <c r="AI160" s="625"/>
      <c r="AJ160" s="625"/>
      <c r="AK160" s="625"/>
      <c r="AL160" s="625"/>
      <c r="AM160" s="1644">
        <v>11</v>
      </c>
    </row>
    <row s="1644" customFormat="1" customHeight="1" ht="11.549999999999999">
      <c r="A161" s="990"/>
      <c r="B161" s="990"/>
      <c r="C161" s="990"/>
      <c r="D161" s="990"/>
      <c r="E161" s="990"/>
      <c r="F161" s="1639"/>
      <c r="G161" s="1639"/>
      <c r="H161" s="354"/>
      <c r="N161" s="1644"/>
      <c r="O161" s="1644"/>
      <c r="P161" s="1369"/>
      <c r="R161" s="1369"/>
      <c r="S161" s="1639"/>
      <c r="T161" s="1639"/>
      <c r="U161" s="1369"/>
      <c r="V161" s="1369"/>
      <c r="W161" s="1369"/>
      <c r="X161" s="1369"/>
      <c r="Y161" s="1639"/>
      <c r="Z161" s="1369"/>
      <c r="AA161" s="1369"/>
      <c r="AB161" s="547"/>
      <c r="AC161" s="1369"/>
      <c r="AD161" s="1369"/>
      <c r="AE161" s="1369"/>
      <c r="AF161" s="1369"/>
      <c r="AG161" s="1369"/>
      <c r="AH161" s="1635"/>
      <c r="AI161" s="625"/>
      <c r="AJ161" s="625"/>
      <c r="AK161" s="625"/>
      <c r="AL161" s="625"/>
      <c r="AM161" s="1644">
        <v>11</v>
      </c>
    </row>
    <row s="1644" customFormat="1" customHeight="1" ht="11.549999999999999">
      <c r="A162" s="990"/>
      <c r="B162" s="990"/>
      <c r="C162" s="990"/>
      <c r="D162" s="990"/>
      <c r="E162" s="990"/>
      <c r="F162" s="1639"/>
      <c r="G162" s="1639"/>
      <c r="H162" s="354"/>
      <c r="N162" s="1644"/>
      <c r="O162" s="1644"/>
      <c r="P162" s="1369"/>
      <c r="R162" s="1369"/>
      <c r="S162" s="1639"/>
      <c r="T162" s="1639"/>
      <c r="U162" s="1369"/>
      <c r="V162" s="1369"/>
      <c r="W162" s="1369"/>
      <c r="X162" s="1369"/>
      <c r="Y162" s="1639"/>
      <c r="Z162" s="1369"/>
      <c r="AA162" s="1369"/>
      <c r="AB162" s="547"/>
      <c r="AC162" s="1369"/>
      <c r="AD162" s="1369"/>
      <c r="AE162" s="1369"/>
      <c r="AF162" s="1369"/>
      <c r="AG162" s="1369"/>
      <c r="AH162" s="1635"/>
      <c r="AI162" s="625"/>
      <c r="AJ162" s="625"/>
      <c r="AK162" s="625"/>
      <c r="AL162" s="625"/>
      <c r="AM162" s="1644">
        <v>11</v>
      </c>
    </row>
    <row s="1644" customFormat="1" customHeight="1" ht="11.549999999999999">
      <c r="A163" s="990"/>
      <c r="B163" s="990"/>
      <c r="C163" s="990"/>
      <c r="D163" s="990"/>
      <c r="E163" s="990"/>
      <c r="F163" s="1639"/>
      <c r="G163" s="1639"/>
      <c r="H163" s="354"/>
      <c r="N163" s="1644"/>
      <c r="O163" s="1644"/>
      <c r="P163" s="1369"/>
      <c r="R163" s="1369"/>
      <c r="S163" s="1639"/>
      <c r="T163" s="1639"/>
      <c r="U163" s="1369"/>
      <c r="V163" s="1369"/>
      <c r="W163" s="1369"/>
      <c r="X163" s="1369"/>
      <c r="Y163" s="1639"/>
      <c r="Z163" s="1369"/>
      <c r="AA163" s="1369"/>
      <c r="AB163" s="547"/>
      <c r="AC163" s="1369"/>
      <c r="AD163" s="1369"/>
      <c r="AE163" s="1369"/>
      <c r="AF163" s="1369"/>
      <c r="AG163" s="1369"/>
      <c r="AH163" s="1635"/>
      <c r="AI163" s="625"/>
      <c r="AJ163" s="625"/>
      <c r="AK163" s="625"/>
      <c r="AL163" s="625"/>
      <c r="AM163" s="1644">
        <v>11</v>
      </c>
    </row>
    <row s="1644" customFormat="1" customHeight="1" ht="11.549999999999999">
      <c r="A164" s="990"/>
      <c r="B164" s="990"/>
      <c r="C164" s="990"/>
      <c r="D164" s="990"/>
      <c r="E164" s="990"/>
      <c r="F164" s="1639"/>
      <c r="G164" s="1639"/>
      <c r="H164" s="354"/>
      <c r="N164" s="1644"/>
      <c r="O164" s="1644"/>
      <c r="P164" s="1369"/>
      <c r="R164" s="1369"/>
      <c r="S164" s="1639"/>
      <c r="T164" s="1639"/>
      <c r="U164" s="1369"/>
      <c r="V164" s="1369"/>
      <c r="W164" s="1369"/>
      <c r="X164" s="1369"/>
      <c r="Y164" s="1639"/>
      <c r="Z164" s="1369"/>
      <c r="AA164" s="1369"/>
      <c r="AB164" s="547"/>
      <c r="AC164" s="1369"/>
      <c r="AD164" s="1369"/>
      <c r="AE164" s="1369"/>
      <c r="AF164" s="1369"/>
      <c r="AG164" s="1369"/>
      <c r="AH164" s="1635"/>
      <c r="AI164" s="625"/>
      <c r="AJ164" s="625"/>
      <c r="AK164" s="625"/>
      <c r="AL164" s="625"/>
      <c r="AM164" s="1644">
        <v>11</v>
      </c>
    </row>
    <row s="1644" customFormat="1" customHeight="1" ht="11.549999999999999">
      <c r="A165" s="990"/>
      <c r="B165" s="990"/>
      <c r="C165" s="990"/>
      <c r="D165" s="990"/>
      <c r="E165" s="990"/>
      <c r="F165" s="1639"/>
      <c r="G165" s="1639"/>
      <c r="H165" s="354"/>
      <c r="N165" s="1644"/>
      <c r="O165" s="1644"/>
      <c r="P165" s="1369"/>
      <c r="R165" s="1369"/>
      <c r="S165" s="1639"/>
      <c r="T165" s="1639"/>
      <c r="U165" s="1369"/>
      <c r="V165" s="1369"/>
      <c r="W165" s="1369"/>
      <c r="X165" s="1369"/>
      <c r="Y165" s="1639"/>
      <c r="Z165" s="1369"/>
      <c r="AA165" s="1369"/>
      <c r="AB165" s="547"/>
      <c r="AC165" s="1369"/>
      <c r="AD165" s="1369"/>
      <c r="AE165" s="1369"/>
      <c r="AF165" s="1369"/>
      <c r="AG165" s="1369"/>
      <c r="AH165" s="1635"/>
      <c r="AI165" s="625"/>
      <c r="AJ165" s="625"/>
      <c r="AK165" s="625"/>
      <c r="AL165" s="625"/>
      <c r="AM165" s="1644">
        <v>11</v>
      </c>
    </row>
    <row s="1644" customFormat="1" customHeight="1" ht="11.549999999999999">
      <c r="A166" s="990"/>
      <c r="B166" s="990"/>
      <c r="C166" s="990"/>
      <c r="D166" s="990"/>
      <c r="E166" s="990"/>
      <c r="F166" s="1639"/>
      <c r="G166" s="1639"/>
      <c r="H166" s="354"/>
      <c r="N166" s="1644"/>
      <c r="O166" s="1644"/>
      <c r="P166" s="1369"/>
      <c r="R166" s="1369"/>
      <c r="S166" s="1639"/>
      <c r="T166" s="1639"/>
      <c r="U166" s="1369"/>
      <c r="V166" s="1369"/>
      <c r="W166" s="1369"/>
      <c r="X166" s="1369"/>
      <c r="Y166" s="1639"/>
      <c r="Z166" s="1369"/>
      <c r="AA166" s="1369"/>
      <c r="AB166" s="547"/>
      <c r="AC166" s="1369"/>
      <c r="AD166" s="1369"/>
      <c r="AE166" s="1369"/>
      <c r="AF166" s="1369"/>
      <c r="AG166" s="1369"/>
      <c r="AH166" s="1635"/>
      <c r="AI166" s="625"/>
      <c r="AJ166" s="625"/>
      <c r="AK166" s="625"/>
      <c r="AL166" s="625"/>
      <c r="AM166" s="1644">
        <v>11</v>
      </c>
    </row>
    <row s="1644" customFormat="1" customHeight="1" ht="11.549999999999999">
      <c r="A167" s="990"/>
      <c r="B167" s="990"/>
      <c r="C167" s="990"/>
      <c r="D167" s="990"/>
      <c r="E167" s="990"/>
      <c r="F167" s="1639"/>
      <c r="G167" s="1639"/>
      <c r="H167" s="354"/>
      <c r="N167" s="1644"/>
      <c r="O167" s="1644"/>
      <c r="P167" s="1369"/>
      <c r="R167" s="1369"/>
      <c r="S167" s="1639"/>
      <c r="T167" s="1639"/>
      <c r="U167" s="1369"/>
      <c r="V167" s="1369"/>
      <c r="W167" s="1369"/>
      <c r="X167" s="1369"/>
      <c r="Y167" s="1639"/>
      <c r="Z167" s="1369"/>
      <c r="AA167" s="1369"/>
      <c r="AB167" s="547"/>
      <c r="AC167" s="1369"/>
      <c r="AD167" s="1369"/>
      <c r="AE167" s="1369"/>
      <c r="AF167" s="1369"/>
      <c r="AG167" s="1369"/>
      <c r="AH167" s="1635"/>
      <c r="AI167" s="625"/>
      <c r="AJ167" s="625"/>
      <c r="AK167" s="625"/>
      <c r="AL167" s="625"/>
      <c r="AM167" s="1644">
        <v>11</v>
      </c>
    </row>
    <row s="1644" customFormat="1" customHeight="1" ht="11.549999999999999">
      <c r="A168" s="990"/>
      <c r="B168" s="990"/>
      <c r="C168" s="990"/>
      <c r="D168" s="990"/>
      <c r="E168" s="990"/>
      <c r="F168" s="1639"/>
      <c r="G168" s="1639"/>
      <c r="H168" s="354"/>
      <c r="N168" s="1644"/>
      <c r="O168" s="1644"/>
      <c r="P168" s="1369"/>
      <c r="R168" s="1369"/>
      <c r="S168" s="1639"/>
      <c r="T168" s="1639"/>
      <c r="U168" s="1369"/>
      <c r="V168" s="1369"/>
      <c r="W168" s="1369"/>
      <c r="X168" s="1369"/>
      <c r="Y168" s="1639"/>
      <c r="Z168" s="1369"/>
      <c r="AA168" s="1369"/>
      <c r="AB168" s="547"/>
      <c r="AC168" s="1369"/>
      <c r="AD168" s="1369"/>
      <c r="AE168" s="1369"/>
      <c r="AF168" s="1369"/>
      <c r="AG168" s="1369"/>
      <c r="AH168" s="1635"/>
      <c r="AI168" s="625"/>
      <c r="AJ168" s="625"/>
      <c r="AK168" s="625"/>
      <c r="AL168" s="625"/>
      <c r="AM168" s="1644">
        <v>11</v>
      </c>
    </row>
    <row s="1644" customFormat="1" customHeight="1" ht="11.549999999999999">
      <c r="A169" s="990"/>
      <c r="B169" s="990"/>
      <c r="C169" s="990"/>
      <c r="D169" s="990"/>
      <c r="E169" s="990"/>
      <c r="F169" s="1639"/>
      <c r="G169" s="1639"/>
      <c r="H169" s="354"/>
      <c r="N169" s="1644"/>
      <c r="O169" s="1644"/>
      <c r="P169" s="1369"/>
      <c r="R169" s="1369"/>
      <c r="S169" s="1639"/>
      <c r="T169" s="1639"/>
      <c r="U169" s="1369"/>
      <c r="V169" s="1369"/>
      <c r="W169" s="1369"/>
      <c r="X169" s="1369"/>
      <c r="Y169" s="1639"/>
      <c r="Z169" s="1369"/>
      <c r="AA169" s="1369"/>
      <c r="AB169" s="547"/>
      <c r="AC169" s="1369"/>
      <c r="AD169" s="1369"/>
      <c r="AE169" s="1369"/>
      <c r="AF169" s="1369"/>
      <c r="AG169" s="1369"/>
      <c r="AH169" s="1635"/>
      <c r="AI169" s="625"/>
      <c r="AJ169" s="625"/>
      <c r="AK169" s="625"/>
      <c r="AL169" s="625"/>
      <c r="AM169" s="1644">
        <v>11</v>
      </c>
    </row>
    <row s="1644" customFormat="1" customHeight="1" ht="11.549999999999999">
      <c r="A170" s="990"/>
      <c r="B170" s="990"/>
      <c r="C170" s="990"/>
      <c r="D170" s="990"/>
      <c r="E170" s="990"/>
      <c r="F170" s="1639"/>
      <c r="G170" s="1639"/>
      <c r="H170" s="354"/>
      <c r="N170" s="1644"/>
      <c r="O170" s="1644"/>
      <c r="P170" s="1369"/>
      <c r="R170" s="1369"/>
      <c r="S170" s="1639"/>
      <c r="T170" s="1639"/>
      <c r="U170" s="1369"/>
      <c r="V170" s="1369"/>
      <c r="W170" s="1369"/>
      <c r="X170" s="1369"/>
      <c r="Y170" s="1639"/>
      <c r="Z170" s="1369"/>
      <c r="AA170" s="1369"/>
      <c r="AB170" s="547"/>
      <c r="AC170" s="1369"/>
      <c r="AD170" s="1369"/>
      <c r="AE170" s="1369"/>
      <c r="AF170" s="1369"/>
      <c r="AG170" s="1369"/>
      <c r="AH170" s="1635"/>
      <c r="AI170" s="625"/>
      <c r="AJ170" s="625"/>
      <c r="AK170" s="625"/>
      <c r="AL170" s="625"/>
      <c r="AM170" s="1644">
        <v>11</v>
      </c>
    </row>
    <row s="1644" customFormat="1" customHeight="1" ht="11.549999999999999">
      <c r="A171" s="990"/>
      <c r="B171" s="990"/>
      <c r="C171" s="990"/>
      <c r="D171" s="990"/>
      <c r="E171" s="990"/>
      <c r="F171" s="1639"/>
      <c r="G171" s="1639"/>
      <c r="H171" s="354"/>
      <c r="N171" s="1644"/>
      <c r="O171" s="1644"/>
      <c r="P171" s="1369"/>
      <c r="R171" s="1369"/>
      <c r="S171" s="1639"/>
      <c r="T171" s="1639"/>
      <c r="U171" s="1369"/>
      <c r="V171" s="1369"/>
      <c r="W171" s="1369"/>
      <c r="X171" s="1369"/>
      <c r="Y171" s="1639"/>
      <c r="Z171" s="1369"/>
      <c r="AA171" s="1369"/>
      <c r="AB171" s="547"/>
      <c r="AC171" s="1369"/>
      <c r="AD171" s="1369"/>
      <c r="AE171" s="1369"/>
      <c r="AF171" s="1369"/>
      <c r="AG171" s="1369"/>
      <c r="AH171" s="1635"/>
      <c r="AI171" s="625"/>
      <c r="AJ171" s="625"/>
      <c r="AK171" s="625"/>
      <c r="AL171" s="625"/>
      <c r="AM171" s="1644">
        <v>11</v>
      </c>
    </row>
    <row s="1644" customFormat="1" customHeight="1" ht="11.549999999999999">
      <c r="A172" s="990"/>
      <c r="B172" s="990"/>
      <c r="C172" s="990"/>
      <c r="D172" s="990"/>
      <c r="E172" s="990"/>
      <c r="F172" s="1639"/>
      <c r="G172" s="1639"/>
      <c r="H172" s="354"/>
      <c r="N172" s="1644"/>
      <c r="O172" s="1644"/>
      <c r="P172" s="1369"/>
      <c r="R172" s="1369"/>
      <c r="S172" s="1639"/>
      <c r="T172" s="1639"/>
      <c r="U172" s="1369"/>
      <c r="V172" s="1369"/>
      <c r="W172" s="1369"/>
      <c r="X172" s="1369"/>
      <c r="Y172" s="1639"/>
      <c r="Z172" s="1369"/>
      <c r="AA172" s="1369"/>
      <c r="AB172" s="547"/>
      <c r="AC172" s="1369"/>
      <c r="AD172" s="1369"/>
      <c r="AE172" s="1369"/>
      <c r="AF172" s="1369"/>
      <c r="AG172" s="1369"/>
      <c r="AH172" s="1635"/>
      <c r="AI172" s="625"/>
      <c r="AJ172" s="625"/>
      <c r="AK172" s="625"/>
      <c r="AL172" s="625"/>
      <c r="AM172" s="1644">
        <v>11</v>
      </c>
    </row>
    <row s="1644" customFormat="1" customHeight="1" ht="11.549999999999999">
      <c r="A173" s="990"/>
      <c r="B173" s="990"/>
      <c r="C173" s="990"/>
      <c r="D173" s="990"/>
      <c r="E173" s="990"/>
      <c r="F173" s="1639"/>
      <c r="G173" s="1639"/>
      <c r="H173" s="354"/>
      <c r="N173" s="1644"/>
      <c r="O173" s="1644"/>
      <c r="P173" s="1369"/>
      <c r="R173" s="1369"/>
      <c r="S173" s="1639"/>
      <c r="T173" s="1639"/>
      <c r="U173" s="1369"/>
      <c r="V173" s="1369"/>
      <c r="W173" s="1369"/>
      <c r="X173" s="1369"/>
      <c r="Y173" s="1639"/>
      <c r="Z173" s="1369"/>
      <c r="AA173" s="1369"/>
      <c r="AB173" s="547"/>
      <c r="AC173" s="1369"/>
      <c r="AD173" s="1369"/>
      <c r="AE173" s="1369"/>
      <c r="AF173" s="1369"/>
      <c r="AG173" s="1369"/>
      <c r="AH173" s="1635"/>
      <c r="AI173" s="625"/>
      <c r="AJ173" s="625"/>
      <c r="AK173" s="625"/>
      <c r="AL173" s="625"/>
      <c r="AM173" s="1644">
        <v>11</v>
      </c>
    </row>
    <row s="1644" customFormat="1" customHeight="1" ht="11.549999999999999">
      <c r="A174" s="990"/>
      <c r="B174" s="990"/>
      <c r="C174" s="990"/>
      <c r="D174" s="990"/>
      <c r="E174" s="990"/>
      <c r="F174" s="1639"/>
      <c r="G174" s="1639"/>
      <c r="H174" s="354"/>
      <c r="N174" s="1644"/>
      <c r="O174" s="1644"/>
      <c r="P174" s="1369"/>
      <c r="R174" s="1369"/>
      <c r="S174" s="1639"/>
      <c r="T174" s="1639"/>
      <c r="U174" s="1369"/>
      <c r="V174" s="1369"/>
      <c r="W174" s="1369"/>
      <c r="X174" s="1369"/>
      <c r="Y174" s="1639"/>
      <c r="Z174" s="1369"/>
      <c r="AA174" s="1369"/>
      <c r="AB174" s="547"/>
      <c r="AC174" s="1369"/>
      <c r="AD174" s="1369"/>
      <c r="AE174" s="1369"/>
      <c r="AF174" s="1369"/>
      <c r="AG174" s="1369"/>
      <c r="AH174" s="1635"/>
      <c r="AI174" s="625"/>
      <c r="AJ174" s="625"/>
      <c r="AK174" s="625"/>
      <c r="AL174" s="625"/>
      <c r="AM174" s="1644">
        <v>11</v>
      </c>
    </row>
    <row s="1644" customFormat="1" customHeight="1" ht="11.549999999999999">
      <c r="A175" s="990"/>
      <c r="B175" s="990"/>
      <c r="C175" s="990"/>
      <c r="D175" s="990"/>
      <c r="E175" s="990"/>
      <c r="F175" s="1639"/>
      <c r="G175" s="1639"/>
      <c r="H175" s="354"/>
      <c r="N175" s="1644"/>
      <c r="O175" s="1644"/>
      <c r="P175" s="1369"/>
      <c r="R175" s="1369"/>
      <c r="S175" s="1639"/>
      <c r="T175" s="1639"/>
      <c r="U175" s="1369"/>
      <c r="V175" s="1369"/>
      <c r="W175" s="1369"/>
      <c r="X175" s="1369"/>
      <c r="Y175" s="1639"/>
      <c r="Z175" s="1369"/>
      <c r="AA175" s="1369"/>
      <c r="AB175" s="547"/>
      <c r="AC175" s="1369"/>
      <c r="AD175" s="1369"/>
      <c r="AE175" s="1369"/>
      <c r="AF175" s="1369"/>
      <c r="AG175" s="1369"/>
      <c r="AH175" s="1635"/>
      <c r="AI175" s="625"/>
      <c r="AJ175" s="625"/>
      <c r="AK175" s="625"/>
      <c r="AL175" s="625"/>
      <c r="AM175" s="1644">
        <v>11</v>
      </c>
    </row>
    <row s="1644" customFormat="1" customHeight="1" ht="11.549999999999999">
      <c r="A176" s="990"/>
      <c r="B176" s="990"/>
      <c r="C176" s="990"/>
      <c r="D176" s="990"/>
      <c r="E176" s="990"/>
      <c r="F176" s="1639"/>
      <c r="G176" s="1639"/>
      <c r="H176" s="354"/>
      <c r="N176" s="1644"/>
      <c r="O176" s="1644"/>
      <c r="P176" s="1369"/>
      <c r="R176" s="1369"/>
      <c r="S176" s="1639"/>
      <c r="T176" s="1639"/>
      <c r="U176" s="1369"/>
      <c r="V176" s="1369"/>
      <c r="W176" s="1369"/>
      <c r="X176" s="1369"/>
      <c r="Y176" s="1639"/>
      <c r="Z176" s="1369"/>
      <c r="AA176" s="1369"/>
      <c r="AB176" s="547"/>
      <c r="AC176" s="1369"/>
      <c r="AD176" s="1369"/>
      <c r="AE176" s="1369"/>
      <c r="AF176" s="1369"/>
      <c r="AG176" s="1369"/>
      <c r="AH176" s="1635"/>
      <c r="AI176" s="625"/>
      <c r="AJ176" s="625"/>
      <c r="AK176" s="625"/>
      <c r="AL176" s="625"/>
      <c r="AM176" s="1644">
        <v>11</v>
      </c>
    </row>
    <row s="1644" customFormat="1" customHeight="1" ht="11.549999999999999">
      <c r="A177" s="990"/>
      <c r="B177" s="990"/>
      <c r="C177" s="990"/>
      <c r="D177" s="990"/>
      <c r="E177" s="990"/>
      <c r="F177" s="1639"/>
      <c r="G177" s="1639"/>
      <c r="H177" s="354"/>
      <c r="N177" s="1644"/>
      <c r="O177" s="1644"/>
      <c r="P177" s="1369"/>
      <c r="R177" s="1369"/>
      <c r="S177" s="1639"/>
      <c r="T177" s="1639"/>
      <c r="U177" s="1369"/>
      <c r="V177" s="1369"/>
      <c r="W177" s="1369"/>
      <c r="X177" s="1369"/>
      <c r="Y177" s="1639"/>
      <c r="Z177" s="1369"/>
      <c r="AA177" s="1369"/>
      <c r="AB177" s="547"/>
      <c r="AC177" s="1369"/>
      <c r="AD177" s="1369"/>
      <c r="AE177" s="1369"/>
      <c r="AF177" s="1369"/>
      <c r="AG177" s="1369"/>
      <c r="AH177" s="1635"/>
      <c r="AI177" s="625"/>
      <c r="AJ177" s="625"/>
      <c r="AK177" s="625"/>
      <c r="AL177" s="625"/>
      <c r="AM177" s="1644">
        <v>11</v>
      </c>
    </row>
    <row s="1644" customFormat="1" customHeight="1" ht="11.549999999999999">
      <c r="A178" s="990"/>
      <c r="B178" s="990"/>
      <c r="C178" s="990"/>
      <c r="D178" s="990"/>
      <c r="E178" s="990"/>
      <c r="F178" s="1639"/>
      <c r="G178" s="1639"/>
      <c r="H178" s="354"/>
      <c r="N178" s="1644"/>
      <c r="O178" s="1644"/>
      <c r="P178" s="1369"/>
      <c r="R178" s="1369"/>
      <c r="S178" s="1639"/>
      <c r="T178" s="1639"/>
      <c r="U178" s="1369"/>
      <c r="V178" s="1369"/>
      <c r="W178" s="1369"/>
      <c r="X178" s="1369"/>
      <c r="Y178" s="1639"/>
      <c r="Z178" s="1369"/>
      <c r="AA178" s="1369"/>
      <c r="AB178" s="547"/>
      <c r="AC178" s="1369"/>
      <c r="AD178" s="1369"/>
      <c r="AE178" s="1369"/>
      <c r="AF178" s="1369"/>
      <c r="AG178" s="1369"/>
      <c r="AH178" s="1635"/>
      <c r="AI178" s="625"/>
      <c r="AJ178" s="625"/>
      <c r="AK178" s="625"/>
      <c r="AL178" s="625"/>
      <c r="AM178" s="1644">
        <v>11</v>
      </c>
    </row>
    <row s="1644" customFormat="1" customHeight="1" ht="11.549999999999999">
      <c r="A179" s="990"/>
      <c r="B179" s="990"/>
      <c r="C179" s="990"/>
      <c r="D179" s="990"/>
      <c r="E179" s="990"/>
      <c r="F179" s="1639"/>
      <c r="G179" s="1639"/>
      <c r="H179" s="354"/>
      <c r="N179" s="1644"/>
      <c r="O179" s="1644"/>
      <c r="P179" s="1369"/>
      <c r="R179" s="1369"/>
      <c r="S179" s="1639"/>
      <c r="T179" s="1639"/>
      <c r="U179" s="1369"/>
      <c r="V179" s="1369"/>
      <c r="W179" s="1369"/>
      <c r="X179" s="1369"/>
      <c r="Y179" s="1639"/>
      <c r="Z179" s="1369"/>
      <c r="AA179" s="1369"/>
      <c r="AB179" s="547"/>
      <c r="AC179" s="1369"/>
      <c r="AD179" s="1369"/>
      <c r="AE179" s="1369"/>
      <c r="AF179" s="1369"/>
      <c r="AG179" s="1369"/>
      <c r="AH179" s="1635"/>
      <c r="AI179" s="625"/>
      <c r="AJ179" s="625"/>
      <c r="AK179" s="625"/>
      <c r="AL179" s="625"/>
      <c r="AM179" s="1644">
        <v>11</v>
      </c>
    </row>
    <row s="1644" customFormat="1" customHeight="1" ht="11.549999999999999">
      <c r="A180" s="990"/>
      <c r="B180" s="990"/>
      <c r="C180" s="990"/>
      <c r="D180" s="990"/>
      <c r="E180" s="990"/>
      <c r="F180" s="1639"/>
      <c r="G180" s="1639"/>
      <c r="H180" s="354"/>
      <c r="N180" s="1644"/>
      <c r="O180" s="1644"/>
      <c r="P180" s="1369"/>
      <c r="R180" s="1369"/>
      <c r="S180" s="1639"/>
      <c r="T180" s="1639"/>
      <c r="U180" s="1369"/>
      <c r="V180" s="1369"/>
      <c r="W180" s="1369"/>
      <c r="X180" s="1369"/>
      <c r="Y180" s="1639"/>
      <c r="Z180" s="1369"/>
      <c r="AA180" s="1369"/>
      <c r="AB180" s="547"/>
      <c r="AC180" s="1369"/>
      <c r="AD180" s="1369"/>
      <c r="AE180" s="1369"/>
      <c r="AF180" s="1369"/>
      <c r="AG180" s="1369"/>
      <c r="AH180" s="1635"/>
      <c r="AI180" s="625"/>
      <c r="AJ180" s="625"/>
      <c r="AK180" s="625"/>
      <c r="AL180" s="625"/>
      <c r="AM180" s="1644">
        <v>11</v>
      </c>
    </row>
    <row s="1644" customFormat="1" customHeight="1" ht="11.549999999999999">
      <c r="A181" s="990"/>
      <c r="B181" s="990"/>
      <c r="C181" s="990"/>
      <c r="D181" s="990"/>
      <c r="E181" s="990"/>
      <c r="F181" s="1639"/>
      <c r="G181" s="1639"/>
      <c r="H181" s="354"/>
      <c r="N181" s="1644"/>
      <c r="O181" s="1644"/>
      <c r="P181" s="1369"/>
      <c r="R181" s="1369"/>
      <c r="S181" s="1639"/>
      <c r="T181" s="1639"/>
      <c r="U181" s="1369"/>
      <c r="V181" s="1369"/>
      <c r="W181" s="1369"/>
      <c r="X181" s="1369"/>
      <c r="Y181" s="1639"/>
      <c r="Z181" s="1369"/>
      <c r="AA181" s="1369"/>
      <c r="AB181" s="547"/>
      <c r="AC181" s="1369"/>
      <c r="AD181" s="1369"/>
      <c r="AE181" s="1369"/>
      <c r="AF181" s="1369"/>
      <c r="AG181" s="1369"/>
      <c r="AH181" s="1635"/>
      <c r="AI181" s="625"/>
      <c r="AJ181" s="625"/>
      <c r="AK181" s="625"/>
      <c r="AL181" s="625"/>
      <c r="AM181" s="1644">
        <v>11</v>
      </c>
    </row>
    <row s="1644" customFormat="1" customHeight="1" ht="11.549999999999999">
      <c r="A182" s="990"/>
      <c r="B182" s="990"/>
      <c r="C182" s="990"/>
      <c r="D182" s="990"/>
      <c r="E182" s="990"/>
      <c r="F182" s="1639"/>
      <c r="G182" s="1639"/>
      <c r="H182" s="354"/>
      <c r="N182" s="1644"/>
      <c r="O182" s="1644"/>
      <c r="P182" s="1369"/>
      <c r="R182" s="1369"/>
      <c r="S182" s="1639"/>
      <c r="T182" s="1639"/>
      <c r="U182" s="1369"/>
      <c r="V182" s="1369"/>
      <c r="W182" s="1369"/>
      <c r="X182" s="1369"/>
      <c r="Y182" s="1639"/>
      <c r="Z182" s="1369"/>
      <c r="AA182" s="1369"/>
      <c r="AB182" s="547"/>
      <c r="AC182" s="1369"/>
      <c r="AD182" s="1369"/>
      <c r="AE182" s="1369"/>
      <c r="AF182" s="1369"/>
      <c r="AG182" s="1369"/>
      <c r="AH182" s="1635"/>
      <c r="AI182" s="625"/>
      <c r="AJ182" s="625"/>
      <c r="AK182" s="625"/>
      <c r="AL182" s="625"/>
      <c r="AM182" s="1644">
        <v>11</v>
      </c>
    </row>
    <row s="1644" customFormat="1" customHeight="1" ht="11.549999999999999">
      <c r="A183" s="990"/>
      <c r="B183" s="990"/>
      <c r="C183" s="990"/>
      <c r="D183" s="990"/>
      <c r="E183" s="990"/>
      <c r="F183" s="1639"/>
      <c r="G183" s="1639"/>
      <c r="H183" s="354"/>
      <c r="N183" s="1644"/>
      <c r="O183" s="1644"/>
      <c r="P183" s="1369"/>
      <c r="R183" s="1369"/>
      <c r="S183" s="1639"/>
      <c r="T183" s="1639"/>
      <c r="U183" s="1369"/>
      <c r="V183" s="1369"/>
      <c r="W183" s="1369"/>
      <c r="X183" s="1369"/>
      <c r="Y183" s="1639"/>
      <c r="Z183" s="1369"/>
      <c r="AA183" s="1369"/>
      <c r="AB183" s="547"/>
      <c r="AC183" s="1369"/>
      <c r="AD183" s="1369"/>
      <c r="AE183" s="1369"/>
      <c r="AF183" s="1369"/>
      <c r="AG183" s="1369"/>
      <c r="AH183" s="1635"/>
      <c r="AI183" s="625"/>
      <c r="AJ183" s="625"/>
      <c r="AK183" s="625"/>
      <c r="AL183" s="625"/>
      <c r="AM183" s="1644">
        <v>11</v>
      </c>
    </row>
    <row s="1644" customFormat="1" customHeight="1" ht="11.549999999999999">
      <c r="A184" s="990"/>
      <c r="B184" s="990"/>
      <c r="C184" s="990"/>
      <c r="D184" s="990"/>
      <c r="E184" s="990"/>
      <c r="F184" s="1639"/>
      <c r="G184" s="1639"/>
      <c r="H184" s="354"/>
      <c r="N184" s="1644"/>
      <c r="O184" s="1644"/>
      <c r="P184" s="1369"/>
      <c r="R184" s="1369"/>
      <c r="S184" s="1639"/>
      <c r="T184" s="1639"/>
      <c r="U184" s="1369"/>
      <c r="V184" s="1369"/>
      <c r="W184" s="1369"/>
      <c r="X184" s="1369"/>
      <c r="Y184" s="1639"/>
      <c r="Z184" s="1369"/>
      <c r="AA184" s="1369"/>
      <c r="AB184" s="547"/>
      <c r="AC184" s="1369"/>
      <c r="AD184" s="1369"/>
      <c r="AE184" s="1369"/>
      <c r="AF184" s="1369"/>
      <c r="AG184" s="1369"/>
      <c r="AH184" s="1635"/>
      <c r="AI184" s="625"/>
      <c r="AJ184" s="625"/>
      <c r="AK184" s="625"/>
      <c r="AL184" s="625"/>
      <c r="AM184" s="1644">
        <v>11</v>
      </c>
    </row>
    <row s="1644" customFormat="1" customHeight="1" ht="11.549999999999999">
      <c r="A185" s="990"/>
      <c r="B185" s="990"/>
      <c r="C185" s="990"/>
      <c r="D185" s="990"/>
      <c r="E185" s="990"/>
      <c r="F185" s="1639"/>
      <c r="G185" s="1639"/>
      <c r="H185" s="354"/>
      <c r="N185" s="1644"/>
      <c r="O185" s="1644"/>
      <c r="P185" s="1369"/>
      <c r="R185" s="1369"/>
      <c r="S185" s="1639"/>
      <c r="T185" s="1639"/>
      <c r="U185" s="1369"/>
      <c r="V185" s="1369"/>
      <c r="W185" s="1369"/>
      <c r="X185" s="1369"/>
      <c r="Y185" s="1639"/>
      <c r="Z185" s="1369"/>
      <c r="AA185" s="1369"/>
      <c r="AB185" s="547"/>
      <c r="AC185" s="1369"/>
      <c r="AD185" s="1369"/>
      <c r="AE185" s="1369"/>
      <c r="AF185" s="1369"/>
      <c r="AG185" s="1369"/>
      <c r="AH185" s="1635"/>
      <c r="AI185" s="625"/>
      <c r="AJ185" s="625"/>
      <c r="AK185" s="625"/>
      <c r="AL185" s="625"/>
      <c r="AM185" s="1644">
        <v>11</v>
      </c>
    </row>
    <row s="1644" customFormat="1" customHeight="1" ht="11.549999999999999">
      <c r="A186" s="990"/>
      <c r="B186" s="990"/>
      <c r="C186" s="990"/>
      <c r="D186" s="990"/>
      <c r="E186" s="990"/>
      <c r="F186" s="1639"/>
      <c r="G186" s="1639"/>
      <c r="H186" s="354"/>
      <c r="N186" s="1644"/>
      <c r="O186" s="1644"/>
      <c r="P186" s="1369"/>
      <c r="R186" s="1369"/>
      <c r="S186" s="1639"/>
      <c r="T186" s="1639"/>
      <c r="U186" s="1369"/>
      <c r="V186" s="1369"/>
      <c r="W186" s="1369"/>
      <c r="X186" s="1369"/>
      <c r="Y186" s="1639"/>
      <c r="Z186" s="1369"/>
      <c r="AA186" s="1369"/>
      <c r="AB186" s="547"/>
      <c r="AC186" s="1369"/>
      <c r="AD186" s="1369"/>
      <c r="AE186" s="1369"/>
      <c r="AF186" s="1369"/>
      <c r="AG186" s="1369"/>
      <c r="AH186" s="1635"/>
      <c r="AI186" s="625"/>
      <c r="AJ186" s="625"/>
      <c r="AK186" s="625"/>
      <c r="AL186" s="625"/>
      <c r="AM186" s="1644">
        <v>11</v>
      </c>
    </row>
    <row s="1644" customFormat="1" customHeight="1" ht="11.549999999999999">
      <c r="A187" s="990"/>
      <c r="B187" s="990"/>
      <c r="C187" s="990"/>
      <c r="D187" s="990"/>
      <c r="E187" s="990"/>
      <c r="F187" s="1639"/>
      <c r="G187" s="1639"/>
      <c r="H187" s="354"/>
      <c r="N187" s="1644"/>
      <c r="O187" s="1644"/>
      <c r="P187" s="1369"/>
      <c r="R187" s="1369"/>
      <c r="S187" s="1639"/>
      <c r="T187" s="1639"/>
      <c r="U187" s="1369"/>
      <c r="V187" s="1369"/>
      <c r="W187" s="1369"/>
      <c r="X187" s="1369"/>
      <c r="Y187" s="1639"/>
      <c r="Z187" s="1369"/>
      <c r="AA187" s="1369"/>
      <c r="AB187" s="547"/>
      <c r="AC187" s="1369"/>
      <c r="AD187" s="1369"/>
      <c r="AE187" s="1369"/>
      <c r="AF187" s="1369"/>
      <c r="AG187" s="1369"/>
      <c r="AH187" s="1635"/>
      <c r="AI187" s="625"/>
      <c r="AJ187" s="625"/>
      <c r="AK187" s="625"/>
      <c r="AL187" s="625"/>
      <c r="AM187" s="1644">
        <v>11</v>
      </c>
    </row>
    <row s="1644" customFormat="1" customHeight="1" ht="11.549999999999999">
      <c r="A188" s="990"/>
      <c r="B188" s="990"/>
      <c r="C188" s="990"/>
      <c r="D188" s="990"/>
      <c r="E188" s="990"/>
      <c r="F188" s="1639"/>
      <c r="G188" s="1639"/>
      <c r="H188" s="354"/>
      <c r="N188" s="1644"/>
      <c r="O188" s="1644"/>
      <c r="P188" s="1369"/>
      <c r="R188" s="1369"/>
      <c r="S188" s="1639"/>
      <c r="T188" s="1639"/>
      <c r="U188" s="1369"/>
      <c r="V188" s="1369"/>
      <c r="W188" s="1369"/>
      <c r="X188" s="1369"/>
      <c r="Y188" s="1639"/>
      <c r="Z188" s="1369"/>
      <c r="AA188" s="1369"/>
      <c r="AB188" s="547"/>
      <c r="AC188" s="1369"/>
      <c r="AD188" s="1369"/>
      <c r="AE188" s="1369"/>
      <c r="AF188" s="1369"/>
      <c r="AG188" s="1369"/>
      <c r="AH188" s="1635"/>
      <c r="AI188" s="625"/>
      <c r="AJ188" s="625"/>
      <c r="AK188" s="625"/>
      <c r="AL188" s="625"/>
      <c r="AM188" s="1644">
        <v>11</v>
      </c>
    </row>
    <row s="1644" customFormat="1" customHeight="1" ht="11.549999999999999">
      <c r="A189" s="990"/>
      <c r="B189" s="990"/>
      <c r="C189" s="990"/>
      <c r="D189" s="990"/>
      <c r="E189" s="990"/>
      <c r="F189" s="1639"/>
      <c r="G189" s="1639"/>
      <c r="H189" s="354"/>
      <c r="N189" s="1644"/>
      <c r="O189" s="1644"/>
      <c r="P189" s="1369"/>
      <c r="R189" s="1369"/>
      <c r="S189" s="1639"/>
      <c r="T189" s="1639"/>
      <c r="U189" s="1369"/>
      <c r="V189" s="1369"/>
      <c r="W189" s="1369"/>
      <c r="X189" s="1369"/>
      <c r="Y189" s="1639"/>
      <c r="Z189" s="1369"/>
      <c r="AA189" s="1369"/>
      <c r="AB189" s="547"/>
      <c r="AC189" s="1369"/>
      <c r="AD189" s="1369"/>
      <c r="AE189" s="1369"/>
      <c r="AF189" s="1369"/>
      <c r="AG189" s="1369"/>
      <c r="AH189" s="1635"/>
      <c r="AI189" s="625"/>
      <c r="AJ189" s="625"/>
      <c r="AK189" s="625"/>
      <c r="AL189" s="625"/>
      <c r="AM189" s="1644">
        <v>11</v>
      </c>
    </row>
    <row customHeight="1" ht="11.549999999999999">
      <c r="N190" s="1638"/>
      <c r="O190" s="1638"/>
      <c r="AM190" s="1634">
        <v>11</v>
      </c>
    </row>
    <row customHeight="1" ht="11.549999999999999">
      <c r="N191" s="1638"/>
      <c r="O191" s="1638"/>
      <c r="AM191" s="1634">
        <v>11</v>
      </c>
    </row>
    <row customHeight="1" ht="11.549999999999999">
      <c r="N192" s="1638"/>
      <c r="O192" s="1638"/>
      <c r="AM192" s="1634">
        <v>11</v>
      </c>
    </row>
    <row customHeight="1" ht="11.549999999999999">
      <c r="A193" s="993"/>
      <c r="B193" s="993"/>
      <c r="C193" s="993"/>
      <c r="D193" s="993"/>
      <c r="E193" s="993"/>
      <c r="F193" s="1634"/>
      <c r="H193" s="1634"/>
      <c r="N193" s="1638"/>
      <c r="O193" s="1638"/>
      <c r="P193" s="1634"/>
      <c r="R193" s="1634"/>
      <c r="U193" s="1634"/>
      <c r="V193" s="1634"/>
      <c r="W193" s="1634"/>
      <c r="X193" s="1634"/>
      <c r="Z193" s="1634"/>
      <c r="AA193" s="1634"/>
      <c r="AB193" s="1634"/>
      <c r="AC193" s="1634"/>
      <c r="AD193" s="1634"/>
      <c r="AE193" s="1634"/>
      <c r="AF193" s="1634"/>
      <c r="AG193" s="1634"/>
      <c r="AH193" s="1634"/>
      <c r="AI193" s="1634"/>
      <c r="AJ193" s="1634"/>
      <c r="AK193" s="1634"/>
      <c r="AL193" s="1634"/>
      <c r="AM193" s="1634">
        <v>11</v>
      </c>
    </row>
    <row customHeight="1" ht="11.549999999999999">
      <c r="A194" s="993"/>
      <c r="B194" s="993"/>
      <c r="C194" s="993"/>
      <c r="D194" s="993"/>
      <c r="E194" s="993"/>
      <c r="F194" s="1634"/>
      <c r="H194" s="1634"/>
      <c r="N194" s="1638"/>
      <c r="O194" s="1638"/>
      <c r="P194" s="1634"/>
      <c r="R194" s="1634"/>
      <c r="U194" s="1634"/>
      <c r="V194" s="1634"/>
      <c r="W194" s="1634"/>
      <c r="X194" s="1634"/>
      <c r="Z194" s="1634"/>
      <c r="AA194" s="1634"/>
      <c r="AB194" s="1634"/>
      <c r="AC194" s="1634"/>
      <c r="AD194" s="1634"/>
      <c r="AE194" s="1634"/>
      <c r="AF194" s="1634"/>
      <c r="AG194" s="1634"/>
      <c r="AH194" s="1634"/>
      <c r="AI194" s="1634"/>
      <c r="AJ194" s="1634"/>
      <c r="AK194" s="1634"/>
      <c r="AL194" s="1634"/>
      <c r="AM194" s="1634">
        <v>11</v>
      </c>
    </row>
    <row customHeight="1" ht="11.549999999999999">
      <c r="A195" s="993"/>
      <c r="B195" s="993"/>
      <c r="C195" s="993"/>
      <c r="D195" s="993"/>
      <c r="E195" s="993"/>
      <c r="F195" s="1634"/>
      <c r="H195" s="1634"/>
      <c r="N195" s="1638"/>
      <c r="O195" s="1638"/>
      <c r="P195" s="1634"/>
      <c r="R195" s="1634"/>
      <c r="U195" s="1634"/>
      <c r="V195" s="1634"/>
      <c r="W195" s="1634"/>
      <c r="X195" s="1634"/>
      <c r="Z195" s="1634"/>
      <c r="AA195" s="1634"/>
      <c r="AB195" s="1634"/>
      <c r="AC195" s="1634"/>
      <c r="AD195" s="1634"/>
      <c r="AE195" s="1634"/>
      <c r="AF195" s="1634"/>
      <c r="AG195" s="1634"/>
      <c r="AH195" s="1634"/>
      <c r="AI195" s="1634"/>
      <c r="AJ195" s="1634"/>
      <c r="AK195" s="1634"/>
      <c r="AL195" s="1634"/>
      <c r="AM195" s="1634">
        <v>11</v>
      </c>
    </row>
    <row customHeight="1" ht="11.549999999999999">
      <c r="A196" s="993"/>
      <c r="B196" s="993"/>
      <c r="C196" s="993"/>
      <c r="D196" s="993"/>
      <c r="E196" s="993"/>
      <c r="F196" s="1634"/>
      <c r="H196" s="1634"/>
      <c r="N196" s="1638"/>
      <c r="O196" s="1638"/>
      <c r="P196" s="1634"/>
      <c r="R196" s="1634"/>
      <c r="U196" s="1634"/>
      <c r="V196" s="1634"/>
      <c r="W196" s="1634"/>
      <c r="X196" s="1634"/>
      <c r="Z196" s="1634"/>
      <c r="AA196" s="1634"/>
      <c r="AB196" s="1634"/>
      <c r="AC196" s="1634"/>
      <c r="AD196" s="1634"/>
      <c r="AE196" s="1634"/>
      <c r="AF196" s="1634"/>
      <c r="AG196" s="1634"/>
      <c r="AH196" s="1634"/>
      <c r="AI196" s="1634"/>
      <c r="AJ196" s="1634"/>
      <c r="AK196" s="1634"/>
      <c r="AL196" s="1634"/>
      <c r="AM196" s="1634">
        <v>11</v>
      </c>
    </row>
    <row customHeight="1" ht="11.549999999999999">
      <c r="A197" s="993"/>
      <c r="B197" s="993"/>
      <c r="C197" s="993"/>
      <c r="D197" s="993"/>
      <c r="E197" s="993"/>
      <c r="F197" s="1634"/>
      <c r="H197" s="1634"/>
      <c r="N197" s="1638"/>
      <c r="O197" s="1638"/>
      <c r="P197" s="1634"/>
      <c r="R197" s="1634"/>
      <c r="U197" s="1634"/>
      <c r="V197" s="1634"/>
      <c r="W197" s="1634"/>
      <c r="X197" s="1634"/>
      <c r="Z197" s="1634"/>
      <c r="AA197" s="1634"/>
      <c r="AB197" s="1634"/>
      <c r="AC197" s="1634"/>
      <c r="AD197" s="1634"/>
      <c r="AE197" s="1634"/>
      <c r="AF197" s="1634"/>
      <c r="AG197" s="1634"/>
      <c r="AH197" s="1634"/>
      <c r="AI197" s="1634"/>
      <c r="AJ197" s="1634"/>
      <c r="AK197" s="1634"/>
      <c r="AL197" s="1634"/>
      <c r="AM197" s="1634">
        <v>11</v>
      </c>
    </row>
    <row customHeight="1" ht="11.549999999999999">
      <c r="A198" s="993"/>
      <c r="B198" s="993"/>
      <c r="C198" s="993"/>
      <c r="D198" s="993"/>
      <c r="E198" s="993"/>
      <c r="F198" s="1634"/>
      <c r="H198" s="1634"/>
      <c r="N198" s="1638"/>
      <c r="O198" s="1638"/>
      <c r="P198" s="1634"/>
      <c r="R198" s="1634"/>
      <c r="U198" s="1634"/>
      <c r="V198" s="1634"/>
      <c r="W198" s="1634"/>
      <c r="X198" s="1634"/>
      <c r="Z198" s="1634"/>
      <c r="AA198" s="1634"/>
      <c r="AB198" s="1634"/>
      <c r="AC198" s="1634"/>
      <c r="AD198" s="1634"/>
      <c r="AE198" s="1634"/>
      <c r="AF198" s="1634"/>
      <c r="AG198" s="1634"/>
      <c r="AH198" s="1634"/>
      <c r="AI198" s="1634"/>
      <c r="AJ198" s="1634"/>
      <c r="AK198" s="1634"/>
      <c r="AL198" s="1634"/>
      <c r="AM198" s="1634">
        <v>11</v>
      </c>
    </row>
    <row customHeight="1" ht="11.549999999999999">
      <c r="A199" s="993"/>
      <c r="B199" s="993"/>
      <c r="C199" s="993"/>
      <c r="D199" s="993"/>
      <c r="E199" s="993"/>
      <c r="F199" s="1634"/>
      <c r="H199" s="1634"/>
      <c r="N199" s="1638"/>
      <c r="O199" s="1638"/>
      <c r="P199" s="1634"/>
      <c r="R199" s="1634"/>
      <c r="U199" s="1634"/>
      <c r="V199" s="1634"/>
      <c r="W199" s="1634"/>
      <c r="X199" s="1634"/>
      <c r="Z199" s="1634"/>
      <c r="AA199" s="1634"/>
      <c r="AB199" s="1634"/>
      <c r="AC199" s="1634"/>
      <c r="AD199" s="1634"/>
      <c r="AE199" s="1634"/>
      <c r="AF199" s="1634"/>
      <c r="AG199" s="1634"/>
      <c r="AH199" s="1634"/>
      <c r="AI199" s="1634"/>
      <c r="AJ199" s="1634"/>
      <c r="AK199" s="1634"/>
      <c r="AL199" s="1634"/>
      <c r="AM199" s="1634">
        <v>11</v>
      </c>
    </row>
    <row customHeight="1" ht="11.549999999999999">
      <c r="A200" s="993"/>
      <c r="B200" s="993"/>
      <c r="C200" s="993"/>
      <c r="D200" s="993"/>
      <c r="E200" s="993"/>
      <c r="F200" s="1634"/>
      <c r="H200" s="1634"/>
      <c r="N200" s="1638"/>
      <c r="O200" s="1638"/>
      <c r="P200" s="1634"/>
      <c r="R200" s="1634"/>
      <c r="U200" s="1634"/>
      <c r="V200" s="1634"/>
      <c r="W200" s="1634"/>
      <c r="X200" s="1634"/>
      <c r="Z200" s="1634"/>
      <c r="AA200" s="1634"/>
      <c r="AB200" s="1634"/>
      <c r="AC200" s="1634"/>
      <c r="AD200" s="1634"/>
      <c r="AE200" s="1634"/>
      <c r="AF200" s="1634"/>
      <c r="AG200" s="1634"/>
      <c r="AH200" s="1634"/>
      <c r="AI200" s="1634"/>
      <c r="AJ200" s="1634"/>
      <c r="AK200" s="1634"/>
      <c r="AL200" s="1634"/>
      <c r="AM200" s="1634">
        <v>11</v>
      </c>
    </row>
    <row customHeight="1" ht="11.549999999999999">
      <c r="A201" s="993"/>
      <c r="B201" s="993"/>
      <c r="C201" s="993"/>
      <c r="D201" s="993"/>
      <c r="E201" s="993"/>
      <c r="F201" s="1634"/>
      <c r="H201" s="1634"/>
      <c r="N201" s="1638"/>
      <c r="O201" s="1638"/>
      <c r="P201" s="1634"/>
      <c r="R201" s="1634"/>
      <c r="U201" s="1634"/>
      <c r="V201" s="1634"/>
      <c r="W201" s="1634"/>
      <c r="X201" s="1634"/>
      <c r="Z201" s="1634"/>
      <c r="AA201" s="1634"/>
      <c r="AB201" s="1634"/>
      <c r="AC201" s="1634"/>
      <c r="AD201" s="1634"/>
      <c r="AE201" s="1634"/>
      <c r="AF201" s="1634"/>
      <c r="AG201" s="1634"/>
      <c r="AH201" s="1634"/>
      <c r="AI201" s="1634"/>
      <c r="AJ201" s="1634"/>
      <c r="AK201" s="1634"/>
      <c r="AL201" s="1634"/>
      <c r="AM201" s="1634">
        <v>11</v>
      </c>
    </row>
    <row customHeight="1" ht="11.549999999999999">
      <c r="A202" s="993"/>
      <c r="B202" s="993"/>
      <c r="C202" s="993"/>
      <c r="D202" s="993"/>
      <c r="E202" s="993"/>
      <c r="F202" s="1634"/>
      <c r="H202" s="1634"/>
      <c r="N202" s="1638"/>
      <c r="O202" s="1638"/>
      <c r="P202" s="1634"/>
      <c r="R202" s="1634"/>
      <c r="U202" s="1634"/>
      <c r="V202" s="1634"/>
      <c r="W202" s="1634"/>
      <c r="X202" s="1634"/>
      <c r="Z202" s="1634"/>
      <c r="AA202" s="1634"/>
      <c r="AB202" s="1634"/>
      <c r="AC202" s="1634"/>
      <c r="AD202" s="1634"/>
      <c r="AE202" s="1634"/>
      <c r="AF202" s="1634"/>
      <c r="AG202" s="1634"/>
      <c r="AH202" s="1634"/>
      <c r="AI202" s="1634"/>
      <c r="AJ202" s="1634"/>
      <c r="AK202" s="1634"/>
      <c r="AL202" s="1634"/>
      <c r="AM202" s="1634">
        <v>11</v>
      </c>
    </row>
    <row customHeight="1" ht="11.549999999999999">
      <c r="A203" s="993"/>
      <c r="B203" s="993"/>
      <c r="C203" s="993"/>
      <c r="D203" s="993"/>
      <c r="E203" s="993"/>
      <c r="F203" s="1634"/>
      <c r="H203" s="1634"/>
      <c r="N203" s="1638"/>
      <c r="O203" s="1638"/>
      <c r="P203" s="1634"/>
      <c r="R203" s="1634"/>
      <c r="U203" s="1634"/>
      <c r="V203" s="1634"/>
      <c r="W203" s="1634"/>
      <c r="X203" s="1634"/>
      <c r="Z203" s="1634"/>
      <c r="AA203" s="1634"/>
      <c r="AB203" s="1634"/>
      <c r="AC203" s="1634"/>
      <c r="AD203" s="1634"/>
      <c r="AE203" s="1634"/>
      <c r="AF203" s="1634"/>
      <c r="AG203" s="1634"/>
      <c r="AH203" s="1634"/>
      <c r="AI203" s="1634"/>
      <c r="AJ203" s="1634"/>
      <c r="AK203" s="1634"/>
      <c r="AL203" s="1634"/>
      <c r="AM203" s="1634">
        <v>11</v>
      </c>
    </row>
    <row customHeight="1" ht="12.75" hidden="1">
      <c r="A204" s="990" t="s">
        <v>82</v>
      </c>
      <c r="B204" s="990" t="s">
        <v>155</v>
      </c>
      <c r="C204" s="990" t="s">
        <v>155</v>
      </c>
      <c r="D204" s="990" t="s">
        <v>155</v>
      </c>
      <c r="E204" s="990" t="s">
        <v>155</v>
      </c>
      <c r="F204" s="1638">
        <v>16</v>
      </c>
      <c r="G204" s="1639">
        <v>0</v>
      </c>
      <c r="H204" s="1638">
        <v>3</v>
      </c>
      <c r="I204" s="1634">
        <v>7</v>
      </c>
      <c r="J204" s="1634">
        <v>56</v>
      </c>
      <c r="K204" s="1634">
        <v>10</v>
      </c>
      <c r="L204" s="1634">
        <v>40</v>
      </c>
      <c r="M204" s="1634">
        <v>40</v>
      </c>
      <c r="N204" s="1638">
        <v>40</v>
      </c>
      <c r="O204" s="1638">
        <v>40</v>
      </c>
      <c r="P204" s="1369">
        <v>9</v>
      </c>
      <c r="Q204" s="1634">
        <v>102</v>
      </c>
      <c r="R204" s="1369">
        <v>9</v>
      </c>
      <c r="S204" s="1639">
        <v>5</v>
      </c>
      <c r="T204" s="1639">
        <v>3</v>
      </c>
      <c r="U204" s="1369">
        <v>3</v>
      </c>
      <c r="V204" s="1369">
        <v>3</v>
      </c>
      <c r="W204" s="1369">
        <v>3</v>
      </c>
      <c r="X204" s="1369">
        <v>3</v>
      </c>
      <c r="Y204" s="1639">
        <v>10</v>
      </c>
      <c r="Z204" s="1369">
        <v>34</v>
      </c>
      <c r="AA204" s="1369">
        <v>9</v>
      </c>
      <c r="AB204" s="547">
        <v>8</v>
      </c>
      <c r="AC204" s="1369">
        <v>8</v>
      </c>
      <c r="AD204" s="1369">
        <v>8</v>
      </c>
      <c r="AE204" s="1369">
        <v>8</v>
      </c>
      <c r="AF204" s="1369">
        <v>8</v>
      </c>
      <c r="AG204" s="1369">
        <v>8</v>
      </c>
      <c r="AH204" s="1635">
        <v>8</v>
      </c>
      <c r="AI204" s="1635">
        <v>8</v>
      </c>
      <c r="AJ204" s="1635">
        <v>8</v>
      </c>
      <c r="AK204" s="1635">
        <v>8</v>
      </c>
      <c r="AL204" s="1635">
        <v>8</v>
      </c>
      <c r="AM204" s="1634">
        <v>11</v>
      </c>
    </row>
  </sheetData>
  <sheetProtection sort="0" autoFilter="0" insertRows="0" insertColumns="1" deleteRows="0" deleteColumns="0"/>
  <mergeCells count="7">
    <mergeCell ref="I6:M6"/>
    <mergeCell ref="I7:M7"/>
    <mergeCell ref="J10:K10"/>
    <mergeCell ref="Q10:Q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9EB182-EB28-E29D-D758-0.ED353A87}"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693</v>
      </c>
      <c r="C2" s="2056" t="s">
        <v>694</v>
      </c>
      <c r="D2" s="2055" t="s">
        <v>633</v>
      </c>
      <c r="E2" s="2061">
        <f>I2-3</f>
        <v>-3</v>
      </c>
      <c r="F2" s="2061">
        <f>J2</f>
        <v>0</v>
      </c>
      <c r="H2" s="1733" t="s">
        <v>122</v>
      </c>
      <c r="I2" s="2027"/>
      <c r="J2" s="1685"/>
      <c r="K2" s="2021" t="s">
        <v>310</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695</v>
      </c>
      <c r="J5" s="2251"/>
      <c r="K5" s="2251"/>
      <c r="L5" s="2251"/>
      <c r="M5" s="269"/>
      <c r="W5" s="1634">
        <v>48</v>
      </c>
    </row>
    <row customHeight="1" ht="18">
      <c r="H6" s="379"/>
      <c r="I6" s="2252" t="str">
        <f>IF(org=0,"Не определено",org)</f>
        <v>Филиал ПАО "ОГК-2"-Ставропольская ГРЭС</v>
      </c>
      <c r="J6" s="2252"/>
      <c r="K6" s="2252"/>
      <c r="L6" s="2252"/>
      <c r="M6" s="269"/>
      <c r="W6" s="1634">
        <v>17</v>
      </c>
    </row>
    <row customHeight="1" ht="14.699999999999998">
      <c r="H7" s="379"/>
      <c r="I7" s="460"/>
      <c r="J7" s="466"/>
      <c r="K7" s="466"/>
      <c r="L7" s="755"/>
      <c r="M7" s="196"/>
      <c r="W7" s="1634">
        <v>14</v>
      </c>
    </row>
    <row customHeight="1" ht="14.699999999999998">
      <c r="H8" s="379"/>
      <c r="I8" s="2389" t="s">
        <v>304</v>
      </c>
      <c r="J8" s="2390"/>
      <c r="K8" s="2390"/>
      <c r="L8" s="2391"/>
      <c r="M8" s="2392" t="s">
        <v>305</v>
      </c>
      <c r="W8" s="1634">
        <v>14</v>
      </c>
    </row>
    <row customHeight="1" ht="35.699999999999996">
      <c r="E9" s="2054" t="s">
        <v>624</v>
      </c>
      <c r="F9" s="2054" t="s">
        <v>630</v>
      </c>
      <c r="H9" s="379"/>
      <c r="I9" s="2028" t="s">
        <v>88</v>
      </c>
      <c r="J9" s="2029" t="s">
        <v>306</v>
      </c>
      <c r="K9" s="2067" t="s">
        <v>570</v>
      </c>
      <c r="L9" s="2068" t="s">
        <v>307</v>
      </c>
      <c r="M9" s="2392"/>
      <c r="W9" s="1634">
        <v>34</v>
      </c>
    </row>
    <row customHeight="1" ht="35.699999999999996">
      <c r="B10" s="2056" t="s">
        <v>696</v>
      </c>
      <c r="C10" s="2056" t="s">
        <v>697</v>
      </c>
      <c r="D10" s="2055" t="s">
        <v>633</v>
      </c>
      <c r="E10" s="2059" t="s">
        <v>634</v>
      </c>
      <c r="F10" s="2059" t="s">
        <v>634</v>
      </c>
      <c r="H10" s="379"/>
      <c r="I10" s="2027" t="s">
        <v>109</v>
      </c>
      <c r="J10" s="1889" t="s">
        <v>698</v>
      </c>
      <c r="K10" s="2021" t="s">
        <v>310</v>
      </c>
      <c r="L10" s="821"/>
      <c r="M10" s="300" t="s">
        <v>699</v>
      </c>
      <c r="W10" s="1634">
        <v>34</v>
      </c>
    </row>
    <row customHeight="1" ht="50.25">
      <c r="B11" s="2056" t="s">
        <v>700</v>
      </c>
      <c r="C11" s="2056" t="s">
        <v>701</v>
      </c>
      <c r="D11" s="2055" t="s">
        <v>633</v>
      </c>
      <c r="E11" s="2059" t="s">
        <v>634</v>
      </c>
      <c r="F11" s="2059" t="s">
        <v>634</v>
      </c>
      <c r="H11" s="379"/>
      <c r="I11" s="2027" t="s">
        <v>110</v>
      </c>
      <c r="J11" s="1889" t="s">
        <v>702</v>
      </c>
      <c r="K11" s="2021" t="s">
        <v>310</v>
      </c>
      <c r="L11" s="821"/>
      <c r="M11" s="300" t="s">
        <v>699</v>
      </c>
      <c r="W11" s="1634">
        <v>48</v>
      </c>
    </row>
    <row customHeight="1" ht="48.29999999999999">
      <c r="B12" s="2056" t="s">
        <v>703</v>
      </c>
      <c r="C12" s="2056" t="s">
        <v>704</v>
      </c>
      <c r="D12" s="2055" t="s">
        <v>633</v>
      </c>
      <c r="E12" s="2059" t="s">
        <v>634</v>
      </c>
      <c r="F12" s="2059" t="s">
        <v>634</v>
      </c>
      <c r="H12" s="1691"/>
      <c r="I12" s="2027" t="s">
        <v>90</v>
      </c>
      <c r="J12" s="2034" t="s">
        <v>705</v>
      </c>
      <c r="K12" s="2021" t="s">
        <v>310</v>
      </c>
      <c r="L12" s="821"/>
      <c r="M12" s="300" t="s">
        <v>706</v>
      </c>
      <c r="N12" s="1627"/>
      <c r="P12" s="1634"/>
      <c r="W12" s="1634">
        <v>46</v>
      </c>
    </row>
    <row customHeight="1" ht="14.699999999999998">
      <c r="E13" s="346"/>
      <c r="H13" s="379"/>
      <c r="I13" s="350"/>
      <c r="J13" s="654" t="s">
        <v>707</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154</v>
      </c>
      <c r="F16" s="2058" t="s">
        <v>154</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ED07F6-6A47-7CB3-84F2-0.333EDE49}" mc:Ignorable="x14ac xr xr2 xr3">
  <sheetPr>
    <tabColor theme="9" tint="-0.25"/>
  </sheetPr>
  <dimension ref="A1:AH217"/>
  <sheetViews>
    <sheetView topLeftCell="A1" showGridLines="0" zoomScale="90" workbookViewId="0">
      <selection activeCell="K9" sqref="K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1" style="1638" width="40.7109375" customWidth="1"/>
    <col min="12" max="12" style="1638" width="102.00390625" customWidth="1"/>
    <col min="13" max="13" style="1369" width="9.00390625" customWidth="1"/>
    <col min="14" max="14" style="1645" width="5.00390625" customWidth="1"/>
    <col min="15" max="15" style="1645" width="3.00390625" customWidth="1"/>
    <col min="16" max="19" style="1369" width="3.00390625" customWidth="1"/>
    <col min="20" max="20" style="1645" width="10.00390625" customWidth="1"/>
    <col min="21" max="21" style="1369" width="34.00390625" customWidth="1"/>
    <col min="22" max="22" style="1369" width="9.00390625" customWidth="1"/>
    <col min="23" max="23" style="739" width="8.00390625" customWidth="1"/>
    <col min="24" max="28" style="1369" width="8.00390625" customWidth="1"/>
    <col min="29" max="33" style="1635" width="8.00390625" customWidth="1"/>
    <col min="34" max="34" style="1638" width="10.421875" hidden="1" customWidth="1"/>
  </cols>
  <sheetData>
    <row s="1369" customFormat="1" customHeight="1" ht="22.5" hidden="1">
      <c r="A1" s="990"/>
      <c r="C1" s="1639"/>
      <c r="D1" s="540"/>
      <c r="H1" s="1163">
        <v>4</v>
      </c>
      <c r="I1" s="1163">
        <v>4</v>
      </c>
      <c r="J1" s="1369">
        <v>4</v>
      </c>
      <c r="K1" s="1369">
        <v>4</v>
      </c>
      <c r="N1" s="1639"/>
      <c r="O1" s="1639"/>
      <c r="T1" s="1639"/>
      <c r="AH1" s="1163" t="s">
        <v>14</v>
      </c>
    </row>
    <row s="1369" customFormat="1" customHeight="1" ht="22.5" hidden="1">
      <c r="A2" s="990"/>
      <c r="C2" s="1639"/>
      <c r="D2" s="541"/>
      <c r="E2" s="1640"/>
      <c r="F2" s="543"/>
      <c r="G2" s="1642" t="s">
        <v>556</v>
      </c>
      <c r="H2" s="544"/>
      <c r="I2" s="544"/>
      <c r="J2" s="754"/>
      <c r="K2" s="754"/>
      <c r="L2" s="545" t="s">
        <v>708</v>
      </c>
      <c r="M2" s="546"/>
      <c r="N2" s="1639"/>
      <c r="O2" s="1639"/>
      <c r="T2" s="1639"/>
      <c r="W2" s="547"/>
      <c r="AC2" s="1635"/>
      <c r="AD2" s="1635"/>
      <c r="AE2" s="1635"/>
      <c r="AF2" s="1635"/>
      <c r="AG2" s="1635"/>
      <c r="AH2" s="1163">
        <v>0</v>
      </c>
    </row>
    <row customHeight="1" ht="11.25" hidden="1">
      <c r="J3" s="1638"/>
      <c r="K3" s="1638"/>
      <c r="AH3" s="1634">
        <v>0</v>
      </c>
    </row>
    <row s="1635" customFormat="1" customHeight="1" ht="11.25" hidden="1">
      <c r="A4" s="990"/>
      <c r="B4" s="1163"/>
      <c r="C4" s="1639"/>
      <c r="D4" s="365"/>
      <c r="J4" s="1635"/>
      <c r="K4" s="1635"/>
      <c r="L4" s="1635">
        <v>4</v>
      </c>
      <c r="M4" s="1163"/>
      <c r="N4" s="1639"/>
      <c r="O4" s="1639"/>
      <c r="P4" s="1163"/>
      <c r="Q4" s="1163"/>
      <c r="R4" s="1163"/>
      <c r="S4" s="1163"/>
      <c r="T4" s="1639"/>
      <c r="U4" s="1163"/>
      <c r="V4" s="1163"/>
      <c r="W4" s="547"/>
      <c r="X4" s="1163"/>
      <c r="Y4" s="1163"/>
      <c r="Z4" s="1163"/>
      <c r="AA4" s="1163"/>
      <c r="AB4" s="1163"/>
      <c r="AH4" s="1635">
        <v>0</v>
      </c>
    </row>
    <row customHeight="1" ht="11.549999999999999">
      <c r="J5" s="1638"/>
      <c r="K5" s="1638"/>
      <c r="AH5" s="1634">
        <v>11</v>
      </c>
    </row>
    <row customHeight="1" ht="31.5">
      <c r="E6" s="2310" t="s">
        <v>709</v>
      </c>
      <c r="F6" s="2310"/>
      <c r="G6" s="2310"/>
      <c r="H6" s="2310"/>
      <c r="I6" s="2310"/>
      <c r="J6" s="2310"/>
      <c r="K6" s="2310"/>
      <c r="L6" s="559"/>
      <c r="AH6" s="1634">
        <v>30</v>
      </c>
    </row>
    <row customHeight="1" ht="11.549999999999999">
      <c r="E7" s="2252" t="str">
        <f>IF(org=0,"Не определено",org)</f>
        <v>Филиал ПАО "ОГК-2"-Ставропольская ГРЭС</v>
      </c>
      <c r="F7" s="2252"/>
      <c r="G7" s="2252"/>
      <c r="H7" s="2252"/>
      <c r="I7" s="2252"/>
      <c r="J7" s="2252"/>
      <c r="K7" s="2252"/>
      <c r="AH7" s="1634">
        <v>11</v>
      </c>
    </row>
    <row customHeight="1" ht="11.549999999999999">
      <c r="E8" s="1138"/>
      <c r="F8" s="1138"/>
      <c r="G8" s="1138"/>
      <c r="H8" s="1138"/>
      <c r="I8" s="1138"/>
      <c r="J8" s="1139" t="s">
        <v>22</v>
      </c>
      <c r="K8" s="1139" t="s">
        <v>22</v>
      </c>
      <c r="AH8" s="1634">
        <v>11</v>
      </c>
    </row>
    <row s="1645" customFormat="1" customHeight="1" ht="4.2">
      <c r="A9" s="1170"/>
      <c r="D9" s="1645"/>
      <c r="H9" s="892"/>
      <c r="I9" s="892" t="s">
        <v>117</v>
      </c>
      <c r="J9" s="892" t="s">
        <v>123</v>
      </c>
      <c r="K9" s="892" t="s">
        <v>125</v>
      </c>
      <c r="AH9" s="1639">
        <v>4</v>
      </c>
    </row>
    <row customHeight="1" ht="11.549999999999999">
      <c r="E10" s="714"/>
      <c r="F10" s="2370" t="s">
        <v>105</v>
      </c>
      <c r="G10" s="2371"/>
      <c r="H10" s="1555" t="str">
        <f>IF(H9="","",INDEX(DIFFERENTIATION_UNMERGE_VD,MATCH(H9,DIFFERENTIATION_ID_DIFF,0)))</f>
        <v/>
      </c>
      <c r="I10" s="1555"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396" t="str">
        <f>IF(J9="","",INDEX(DIFFERENTIATION_UNMERGE_VD,MATCH(J9,DIFFERENTIATION_ID_DIFF,0)))</f>
        <v>Передача. Тепловая энергия</v>
      </c>
      <c r="K10" s="2396" t="str">
        <f>IF(K9="","",INDEX(DIFFERENTIATION_UNMERGE_VD,MATCH(K9,DIFFERENTIATION_ID_DIFF,0)))</f>
        <v>Производство. Теплоноситель</v>
      </c>
      <c r="L10" s="2130"/>
      <c r="AH10" s="1634">
        <v>11</v>
      </c>
    </row>
    <row customHeight="1" ht="11.549999999999999">
      <c r="E11" s="714"/>
      <c r="F11" s="2370" t="s">
        <v>568</v>
      </c>
      <c r="G11" s="2371"/>
      <c r="H11" s="1555" t="str">
        <f>IF(H9="","",INDEX(DIFFERENTIATION_UNMERGE_AREA,MATCH(H9,DIFFERENTIATION_ID_DIFF,0)))</f>
        <v/>
      </c>
      <c r="I11" s="1555" t="str">
        <f>IF(I9="","",INDEX(DIFFERENTIATION_UNMERGE_AREA,MATCH(I9,DIFFERENTIATION_ID_DIFF,0)))</f>
        <v>без дифференциации</v>
      </c>
      <c r="J11" s="2396" t="str">
        <f>IF(J9="","",INDEX(DIFFERENTIATION_UNMERGE_AREA,MATCH(J9,DIFFERENTIATION_ID_DIFF,0)))</f>
        <v>без дифференциации</v>
      </c>
      <c r="K11" s="2396" t="str">
        <f>IF(K9="","",INDEX(DIFFERENTIATION_UNMERGE_AREA,MATCH(K9,DIFFERENTIATION_ID_DIFF,0)))</f>
        <v>без дифференциации</v>
      </c>
      <c r="L11" s="2130"/>
      <c r="AH11" s="1634">
        <v>11</v>
      </c>
    </row>
    <row customHeight="1" ht="1.05">
      <c r="E12" s="1665"/>
      <c r="F12" s="2393" t="s">
        <v>569</v>
      </c>
      <c r="G12" s="2394"/>
      <c r="H12" s="1666" t="str">
        <f>IF(H9="","",INDEX(DIFFERENTIATION_UNMERGE_SYSTEM,MATCH(H9,DIFFERENTIATION_ID_DIFF,0)))</f>
        <v/>
      </c>
      <c r="I12" s="1666" t="str">
        <f>IF(I9="","",INDEX(DIFFERENTIATION_UNMERGE_SYSTEM,MATCH(I9,DIFFERENTIATION_ID_DIFF,0)))</f>
        <v>без дифференциации</v>
      </c>
      <c r="J12" s="1666" t="str">
        <f>IF(J9="","",INDEX(DIFFERENTIATION_UNMERGE_SYSTEM,MATCH(J9,DIFFERENTIATION_ID_DIFF,0)))</f>
        <v>без дифференциации</v>
      </c>
      <c r="K12" s="1666" t="str">
        <f>IF(K9="","",INDEX(DIFFERENTIATION_UNMERGE_SYSTEM,MATCH(K9,DIFFERENTIATION_ID_DIFF,0)))</f>
        <v>без дифференциации</v>
      </c>
      <c r="L12" s="2130"/>
      <c r="AH12" s="1634">
        <v>1</v>
      </c>
    </row>
    <row customHeight="1" ht="11.549999999999999">
      <c r="E13" s="2372" t="s">
        <v>304</v>
      </c>
      <c r="F13" s="2373"/>
      <c r="G13" s="2373"/>
      <c r="H13" s="1554"/>
      <c r="I13" s="1554"/>
      <c r="J13" s="2370"/>
      <c r="K13" s="2370"/>
      <c r="L13" s="2130"/>
      <c r="AH13" s="1634">
        <v>11</v>
      </c>
    </row>
    <row customHeight="1" ht="24">
      <c r="E14" s="1642" t="s">
        <v>88</v>
      </c>
      <c r="F14" s="1637" t="s">
        <v>306</v>
      </c>
      <c r="G14" s="1637" t="s">
        <v>570</v>
      </c>
      <c r="H14" s="1637" t="s">
        <v>307</v>
      </c>
      <c r="I14" s="1637" t="s">
        <v>307</v>
      </c>
      <c r="J14" s="2315" t="s">
        <v>307</v>
      </c>
      <c r="K14" s="2315" t="s">
        <v>307</v>
      </c>
      <c r="L14" s="2130"/>
      <c r="AH14" s="1634">
        <v>23</v>
      </c>
    </row>
    <row customHeight="1" ht="19.95">
      <c r="D15" s="1641"/>
      <c r="E15" s="1633" t="s">
        <v>109</v>
      </c>
      <c r="F15" s="710" t="s">
        <v>710</v>
      </c>
      <c r="G15" s="1649" t="s">
        <v>556</v>
      </c>
      <c r="H15" s="560"/>
      <c r="I15" s="560"/>
      <c r="J15" s="560"/>
      <c r="K15" s="560"/>
      <c r="L15" s="292" t="s">
        <v>711</v>
      </c>
      <c r="M15" s="546" t="s">
        <v>636</v>
      </c>
      <c r="AH15" s="1634">
        <v>19</v>
      </c>
    </row>
    <row customHeight="1" ht="35.699999999999996">
      <c r="D16" s="1641"/>
      <c r="E16" s="1633" t="s">
        <v>110</v>
      </c>
      <c r="F16" s="710" t="s">
        <v>712</v>
      </c>
      <c r="G16" s="1649" t="s">
        <v>556</v>
      </c>
      <c r="H16" s="561">
        <f>SUM(H17,H20:H32)</f>
        <v>0</v>
      </c>
      <c r="I16" s="561">
        <f>SUM(I17,I20,I23,I26,I29:I32)</f>
        <v>0</v>
      </c>
      <c r="J16" s="561">
        <f>SUM(J17,J20:J32)</f>
        <v>0</v>
      </c>
      <c r="K16" s="561">
        <f>SUM(K17,K20:K32)</f>
        <v>0</v>
      </c>
      <c r="L16" s="292" t="s">
        <v>713</v>
      </c>
      <c r="M16" s="546" t="s">
        <v>636</v>
      </c>
      <c r="AH16" s="1634">
        <v>34</v>
      </c>
    </row>
    <row customHeight="1" ht="19.95">
      <c r="D17" s="1641"/>
      <c r="E17" s="1667" t="s">
        <v>714</v>
      </c>
      <c r="F17" s="957" t="s">
        <v>715</v>
      </c>
      <c r="G17" s="1646" t="s">
        <v>556</v>
      </c>
      <c r="H17" s="560"/>
      <c r="I17" s="560"/>
      <c r="J17" s="560"/>
      <c r="K17" s="560"/>
      <c r="L17" s="292" t="s">
        <v>716</v>
      </c>
      <c r="M17" s="546"/>
      <c r="AH17" s="1634">
        <v>19</v>
      </c>
    </row>
    <row customHeight="1" ht="24">
      <c r="D18" s="1641"/>
      <c r="E18" s="1667" t="s">
        <v>717</v>
      </c>
      <c r="F18" s="1653" t="s">
        <v>718</v>
      </c>
      <c r="G18" s="1646" t="s">
        <v>556</v>
      </c>
      <c r="H18" s="560"/>
      <c r="I18" s="560"/>
      <c r="J18" s="560"/>
      <c r="K18" s="560"/>
      <c r="L18" s="292" t="s">
        <v>719</v>
      </c>
      <c r="M18" s="546"/>
      <c r="AH18" s="1634">
        <v>23</v>
      </c>
    </row>
    <row customHeight="1" ht="35.699999999999996">
      <c r="D19" s="1641"/>
      <c r="E19" s="1667" t="s">
        <v>720</v>
      </c>
      <c r="F19" s="1653" t="s">
        <v>721</v>
      </c>
      <c r="G19" s="1646" t="s">
        <v>556</v>
      </c>
      <c r="H19" s="560"/>
      <c r="I19" s="560"/>
      <c r="J19" s="560"/>
      <c r="K19" s="560"/>
      <c r="L19" s="292"/>
      <c r="M19" s="546"/>
      <c r="AH19" s="1634">
        <v>34</v>
      </c>
    </row>
    <row customHeight="1" ht="19.95">
      <c r="D20" s="1641"/>
      <c r="E20" s="1667" t="s">
        <v>311</v>
      </c>
      <c r="F20" s="957" t="s">
        <v>722</v>
      </c>
      <c r="G20" s="1646" t="s">
        <v>556</v>
      </c>
      <c r="H20" s="560"/>
      <c r="I20" s="560"/>
      <c r="J20" s="560"/>
      <c r="K20" s="560"/>
      <c r="L20" s="292" t="s">
        <v>723</v>
      </c>
      <c r="M20" s="546"/>
      <c r="AH20" s="1634">
        <v>19</v>
      </c>
    </row>
    <row customHeight="1" ht="19.95">
      <c r="D21" s="1641"/>
      <c r="E21" s="1667" t="s">
        <v>724</v>
      </c>
      <c r="F21" s="1653" t="s">
        <v>725</v>
      </c>
      <c r="G21" s="1646" t="s">
        <v>556</v>
      </c>
      <c r="H21" s="560"/>
      <c r="I21" s="560"/>
      <c r="J21" s="560"/>
      <c r="K21" s="560"/>
      <c r="L21" s="292"/>
      <c r="M21" s="546"/>
      <c r="AH21" s="1634">
        <v>19</v>
      </c>
    </row>
    <row customHeight="1" ht="19.95">
      <c r="D22" s="1641"/>
      <c r="E22" s="1667" t="s">
        <v>726</v>
      </c>
      <c r="F22" s="1653" t="s">
        <v>727</v>
      </c>
      <c r="G22" s="1646" t="s">
        <v>556</v>
      </c>
      <c r="H22" s="560"/>
      <c r="I22" s="560"/>
      <c r="J22" s="560"/>
      <c r="K22" s="560"/>
      <c r="L22" s="292"/>
      <c r="M22" s="546"/>
      <c r="AH22" s="1634">
        <v>19</v>
      </c>
    </row>
    <row customHeight="1" ht="24">
      <c r="D23" s="1641"/>
      <c r="E23" s="1667" t="s">
        <v>314</v>
      </c>
      <c r="F23" s="957" t="s">
        <v>728</v>
      </c>
      <c r="G23" s="1646" t="s">
        <v>556</v>
      </c>
      <c r="H23" s="560"/>
      <c r="I23" s="560"/>
      <c r="J23" s="560"/>
      <c r="K23" s="560"/>
      <c r="L23" s="292" t="s">
        <v>729</v>
      </c>
      <c r="M23" s="546"/>
      <c r="AH23" s="1634">
        <v>23</v>
      </c>
    </row>
    <row customHeight="1" ht="19.95">
      <c r="D24" s="1641"/>
      <c r="E24" s="1667" t="s">
        <v>730</v>
      </c>
      <c r="F24" s="1653" t="s">
        <v>731</v>
      </c>
      <c r="G24" s="1646" t="s">
        <v>556</v>
      </c>
      <c r="H24" s="560"/>
      <c r="I24" s="560"/>
      <c r="J24" s="560"/>
      <c r="K24" s="560"/>
      <c r="L24" s="292"/>
      <c r="M24" s="546"/>
      <c r="AH24" s="1634">
        <v>19</v>
      </c>
    </row>
    <row customHeight="1" ht="35.699999999999996">
      <c r="D25" s="1641"/>
      <c r="E25" s="1667" t="s">
        <v>732</v>
      </c>
      <c r="F25" s="1653" t="s">
        <v>733</v>
      </c>
      <c r="G25" s="1646" t="s">
        <v>556</v>
      </c>
      <c r="H25" s="560"/>
      <c r="I25" s="560"/>
      <c r="J25" s="560"/>
      <c r="K25" s="560"/>
      <c r="L25" s="292"/>
      <c r="M25" s="546"/>
      <c r="AH25" s="1634">
        <v>34</v>
      </c>
    </row>
    <row customHeight="1" ht="24">
      <c r="D26" s="1641"/>
      <c r="E26" s="1667" t="s">
        <v>734</v>
      </c>
      <c r="F26" s="957" t="s">
        <v>735</v>
      </c>
      <c r="G26" s="1646" t="s">
        <v>556</v>
      </c>
      <c r="H26" s="560"/>
      <c r="I26" s="560"/>
      <c r="J26" s="560"/>
      <c r="K26" s="560"/>
      <c r="L26" s="292" t="s">
        <v>736</v>
      </c>
      <c r="M26" s="546"/>
      <c r="AH26" s="1634">
        <v>23</v>
      </c>
    </row>
    <row customHeight="1" ht="19.95">
      <c r="D27" s="1641"/>
      <c r="E27" s="1678" t="s">
        <v>737</v>
      </c>
      <c r="F27" s="1653" t="s">
        <v>738</v>
      </c>
      <c r="G27" s="1657" t="s">
        <v>556</v>
      </c>
      <c r="H27" s="1679"/>
      <c r="I27" s="1679"/>
      <c r="J27" s="1679"/>
      <c r="K27" s="1679"/>
      <c r="L27" s="292"/>
      <c r="M27" s="546"/>
      <c r="AH27" s="1634">
        <v>19</v>
      </c>
    </row>
    <row customHeight="1" ht="19.95">
      <c r="D28" s="1641"/>
      <c r="E28" s="1678" t="s">
        <v>739</v>
      </c>
      <c r="F28" s="1653" t="s">
        <v>740</v>
      </c>
      <c r="G28" s="1657" t="s">
        <v>556</v>
      </c>
      <c r="H28" s="1679"/>
      <c r="I28" s="1679"/>
      <c r="J28" s="1679"/>
      <c r="K28" s="1679"/>
      <c r="L28" s="292"/>
      <c r="M28" s="546"/>
      <c r="AH28" s="1634">
        <v>19</v>
      </c>
    </row>
    <row customHeight="1" ht="19.95">
      <c r="D29" s="1641"/>
      <c r="E29" s="1678" t="s">
        <v>741</v>
      </c>
      <c r="F29" s="957" t="s">
        <v>742</v>
      </c>
      <c r="G29" s="1657" t="s">
        <v>556</v>
      </c>
      <c r="H29" s="1679"/>
      <c r="I29" s="1679"/>
      <c r="J29" s="1679"/>
      <c r="K29" s="1679"/>
      <c r="L29" s="292"/>
      <c r="M29" s="546"/>
      <c r="AH29" s="1634">
        <v>19</v>
      </c>
    </row>
    <row customHeight="1" ht="19.95">
      <c r="D30" s="1641"/>
      <c r="E30" s="1678" t="s">
        <v>743</v>
      </c>
      <c r="F30" s="957" t="s">
        <v>744</v>
      </c>
      <c r="G30" s="1657" t="s">
        <v>556</v>
      </c>
      <c r="H30" s="1679"/>
      <c r="I30" s="1679"/>
      <c r="J30" s="1679"/>
      <c r="K30" s="1679"/>
      <c r="L30" s="292"/>
      <c r="M30" s="546"/>
      <c r="AH30" s="1634">
        <v>19</v>
      </c>
    </row>
    <row customHeight="1" ht="19.95">
      <c r="D31" s="1641"/>
      <c r="E31" s="1678" t="s">
        <v>745</v>
      </c>
      <c r="F31" s="957" t="s">
        <v>746</v>
      </c>
      <c r="G31" s="1657" t="s">
        <v>556</v>
      </c>
      <c r="H31" s="1679"/>
      <c r="I31" s="1679"/>
      <c r="J31" s="1679"/>
      <c r="K31" s="1679"/>
      <c r="L31" s="292"/>
      <c r="M31" s="546"/>
      <c r="AH31" s="1634">
        <v>19</v>
      </c>
    </row>
    <row s="1369" customFormat="1" customHeight="1" ht="35.699999999999996">
      <c r="A32" s="990"/>
      <c r="C32" s="1639"/>
      <c r="D32" s="1641"/>
      <c r="E32" s="1678" t="s">
        <v>747</v>
      </c>
      <c r="F32" s="957" t="s">
        <v>748</v>
      </c>
      <c r="G32" s="1647" t="s">
        <v>556</v>
      </c>
      <c r="H32" s="582">
        <f>SUM(H33:H34)</f>
        <v>0</v>
      </c>
      <c r="I32" s="582">
        <f>SUM(I33:I34)</f>
        <v>0</v>
      </c>
      <c r="J32" s="582">
        <f>SUM(J33:J34)</f>
        <v>0</v>
      </c>
      <c r="K32" s="582">
        <f>SUM(K33:K34)</f>
        <v>0</v>
      </c>
      <c r="L32" s="292" t="s">
        <v>749</v>
      </c>
      <c r="M32" s="546"/>
      <c r="N32" s="1639"/>
      <c r="O32" s="1639"/>
      <c r="T32" s="1639"/>
      <c r="W32" s="547"/>
      <c r="AC32" s="1635"/>
      <c r="AD32" s="1635"/>
      <c r="AE32" s="1635"/>
      <c r="AF32" s="1635"/>
      <c r="AG32" s="1635"/>
      <c r="AH32" s="1163">
        <v>34</v>
      </c>
    </row>
    <row s="1645" customFormat="1" customHeight="1" ht="1.05">
      <c r="A33" s="1170"/>
      <c r="D33" s="551"/>
      <c r="E33" s="805" t="str">
        <f>E32&amp;".0"</f>
        <v>2.8.0</v>
      </c>
      <c r="F33" s="994"/>
      <c r="G33" s="554"/>
      <c r="H33" s="995"/>
      <c r="I33" s="995"/>
      <c r="J33" s="995"/>
      <c r="K33" s="995"/>
      <c r="L33" s="996"/>
      <c r="AH33" s="1639">
        <v>1</v>
      </c>
    </row>
    <row s="1369" customFormat="1" customHeight="1" ht="19.95">
      <c r="A34" s="990"/>
      <c r="C34" s="1639"/>
      <c r="D34" s="1636"/>
      <c r="E34" s="573"/>
      <c r="F34" s="1669" t="s">
        <v>581</v>
      </c>
      <c r="G34" s="575"/>
      <c r="H34" s="576"/>
      <c r="I34" s="576"/>
      <c r="J34" s="2641"/>
      <c r="K34" s="2641"/>
      <c r="L34" s="304" t="s">
        <v>750</v>
      </c>
      <c r="M34" s="546"/>
      <c r="N34" s="1639"/>
      <c r="O34" s="1639"/>
      <c r="T34" s="1639"/>
      <c r="W34" s="547"/>
      <c r="AC34" s="1635"/>
      <c r="AD34" s="1635"/>
      <c r="AE34" s="1635"/>
      <c r="AF34" s="1635"/>
      <c r="AG34" s="1635"/>
      <c r="AH34" s="1163">
        <v>19</v>
      </c>
    </row>
    <row customHeight="1" ht="60">
      <c r="D35" s="1641"/>
      <c r="E35" s="1678" t="s">
        <v>751</v>
      </c>
      <c r="F35" s="957" t="s">
        <v>752</v>
      </c>
      <c r="G35" s="1657" t="s">
        <v>556</v>
      </c>
      <c r="H35" s="1679"/>
      <c r="I35" s="1679"/>
      <c r="J35" s="1679"/>
      <c r="K35" s="1679"/>
      <c r="L35" s="292" t="s">
        <v>753</v>
      </c>
      <c r="M35" s="546"/>
      <c r="AH35" s="1634">
        <v>57</v>
      </c>
    </row>
    <row s="1369" customFormat="1" customHeight="1" ht="24">
      <c r="A36" s="992" t="s">
        <v>582</v>
      </c>
      <c r="C36" s="1639"/>
      <c r="D36" s="1641"/>
      <c r="E36" s="1667" t="s">
        <v>90</v>
      </c>
      <c r="F36" s="710" t="s">
        <v>754</v>
      </c>
      <c r="G36" s="1646" t="s">
        <v>556</v>
      </c>
      <c r="H36" s="560"/>
      <c r="I36" s="560"/>
      <c r="J36" s="560"/>
      <c r="K36" s="560"/>
      <c r="L36" s="292" t="s">
        <v>755</v>
      </c>
      <c r="M36" s="546"/>
      <c r="N36" s="1639"/>
      <c r="O36" s="1639"/>
      <c r="T36" s="1639"/>
      <c r="W36" s="547"/>
      <c r="AC36" s="1635"/>
      <c r="AD36" s="1635"/>
      <c r="AE36" s="1635"/>
      <c r="AF36" s="1635"/>
      <c r="AG36" s="1635"/>
      <c r="AH36" s="1163">
        <v>23</v>
      </c>
    </row>
    <row s="1369" customFormat="1" customHeight="1" ht="35.699999999999996">
      <c r="A37" s="992"/>
      <c r="C37" s="1639"/>
      <c r="D37" s="1641"/>
      <c r="E37" s="1667" t="s">
        <v>328</v>
      </c>
      <c r="F37" s="957" t="s">
        <v>756</v>
      </c>
      <c r="G37" s="1657"/>
      <c r="H37" s="560"/>
      <c r="I37" s="560"/>
      <c r="J37" s="560"/>
      <c r="K37" s="560"/>
      <c r="L37" s="292"/>
      <c r="M37" s="546"/>
      <c r="N37" s="1639"/>
      <c r="O37" s="1639"/>
      <c r="T37" s="1639"/>
      <c r="W37" s="547"/>
      <c r="AC37" s="1635"/>
      <c r="AD37" s="1635"/>
      <c r="AE37" s="1635"/>
      <c r="AF37" s="1635"/>
      <c r="AG37" s="1635"/>
      <c r="AH37" s="1163">
        <v>34</v>
      </c>
    </row>
    <row s="1369" customFormat="1" customHeight="1" ht="19.95">
      <c r="A38" s="990"/>
      <c r="C38" s="1639"/>
      <c r="D38" s="578"/>
      <c r="E38" s="1667" t="s">
        <v>91</v>
      </c>
      <c r="F38" s="710" t="s">
        <v>757</v>
      </c>
      <c r="G38" s="1646" t="s">
        <v>556</v>
      </c>
      <c r="H38" s="560"/>
      <c r="I38" s="560"/>
      <c r="J38" s="560"/>
      <c r="K38" s="560"/>
      <c r="L38" s="292" t="s">
        <v>758</v>
      </c>
      <c r="M38" s="546"/>
      <c r="N38" s="1639"/>
      <c r="O38" s="1639"/>
      <c r="T38" s="1639"/>
      <c r="W38" s="547"/>
      <c r="AC38" s="1635"/>
      <c r="AD38" s="1635"/>
      <c r="AE38" s="1635"/>
      <c r="AF38" s="1635"/>
      <c r="AG38" s="1635"/>
      <c r="AH38" s="1163">
        <v>19</v>
      </c>
    </row>
    <row s="1369" customFormat="1" customHeight="1" ht="24">
      <c r="A39" s="990"/>
      <c r="C39" s="1639"/>
      <c r="D39" s="578"/>
      <c r="E39" s="1667" t="s">
        <v>759</v>
      </c>
      <c r="F39" s="957" t="s">
        <v>760</v>
      </c>
      <c r="G39" s="1657" t="s">
        <v>556</v>
      </c>
      <c r="H39" s="560"/>
      <c r="I39" s="560"/>
      <c r="J39" s="560"/>
      <c r="K39" s="560"/>
      <c r="L39" s="292" t="s">
        <v>761</v>
      </c>
      <c r="M39" s="546"/>
      <c r="N39" s="1639"/>
      <c r="O39" s="1639"/>
      <c r="T39" s="1639"/>
      <c r="W39" s="547"/>
      <c r="AC39" s="1635"/>
      <c r="AD39" s="1635"/>
      <c r="AE39" s="1635"/>
      <c r="AF39" s="1635"/>
      <c r="AG39" s="1635"/>
      <c r="AH39" s="1163">
        <v>23</v>
      </c>
    </row>
    <row s="1369" customFormat="1" customHeight="1" ht="24">
      <c r="A40" s="990"/>
      <c r="C40" s="1639"/>
      <c r="D40" s="1641"/>
      <c r="E40" s="1667" t="s">
        <v>762</v>
      </c>
      <c r="F40" s="1653" t="s">
        <v>763</v>
      </c>
      <c r="G40" s="1646" t="s">
        <v>556</v>
      </c>
      <c r="H40" s="560"/>
      <c r="I40" s="560"/>
      <c r="J40" s="560"/>
      <c r="K40" s="560"/>
      <c r="L40" s="292" t="s">
        <v>764</v>
      </c>
      <c r="M40" s="546"/>
      <c r="N40" s="1639"/>
      <c r="O40" s="1639"/>
      <c r="T40" s="1639"/>
      <c r="W40" s="547"/>
      <c r="AC40" s="1635"/>
      <c r="AD40" s="1635"/>
      <c r="AE40" s="1635"/>
      <c r="AF40" s="1635"/>
      <c r="AG40" s="1635"/>
      <c r="AH40" s="1163">
        <v>23</v>
      </c>
    </row>
    <row s="1369" customFormat="1" customHeight="1" ht="24">
      <c r="A41" s="990"/>
      <c r="C41" s="1639"/>
      <c r="D41" s="1641"/>
      <c r="E41" s="1667" t="s">
        <v>765</v>
      </c>
      <c r="F41" s="1653" t="s">
        <v>766</v>
      </c>
      <c r="G41" s="1646" t="s">
        <v>556</v>
      </c>
      <c r="H41" s="560"/>
      <c r="I41" s="560"/>
      <c r="J41" s="560"/>
      <c r="K41" s="560"/>
      <c r="L41" s="292" t="s">
        <v>767</v>
      </c>
      <c r="M41" s="546"/>
      <c r="N41" s="1639"/>
      <c r="O41" s="1639"/>
      <c r="T41" s="1639"/>
      <c r="W41" s="547"/>
      <c r="AC41" s="1635"/>
      <c r="AD41" s="1635"/>
      <c r="AE41" s="1635"/>
      <c r="AF41" s="1635"/>
      <c r="AG41" s="1635"/>
      <c r="AH41" s="1163">
        <v>23</v>
      </c>
    </row>
    <row s="1369" customFormat="1" customHeight="1" ht="24">
      <c r="A42" s="990"/>
      <c r="C42" s="1639"/>
      <c r="D42" s="1641"/>
      <c r="E42" s="1667" t="s">
        <v>768</v>
      </c>
      <c r="F42" s="1653" t="s">
        <v>769</v>
      </c>
      <c r="G42" s="1646" t="s">
        <v>556</v>
      </c>
      <c r="H42" s="560"/>
      <c r="I42" s="560"/>
      <c r="J42" s="560"/>
      <c r="K42" s="560"/>
      <c r="L42" s="292" t="s">
        <v>770</v>
      </c>
      <c r="M42" s="546"/>
      <c r="N42" s="1639"/>
      <c r="O42" s="1639"/>
      <c r="T42" s="1639"/>
      <c r="W42" s="547"/>
      <c r="AC42" s="1635"/>
      <c r="AD42" s="1635"/>
      <c r="AE42" s="1635"/>
      <c r="AF42" s="1635"/>
      <c r="AG42" s="1635"/>
      <c r="AH42" s="1163">
        <v>23</v>
      </c>
    </row>
    <row s="1369" customFormat="1" customHeight="1" ht="35.699999999999996">
      <c r="A43" s="990"/>
      <c r="C43" s="1639" t="s">
        <v>592</v>
      </c>
      <c r="D43" s="1641"/>
      <c r="E43" s="1667" t="s">
        <v>111</v>
      </c>
      <c r="F43" s="710" t="s">
        <v>635</v>
      </c>
      <c r="G43" s="1649" t="s">
        <v>771</v>
      </c>
      <c r="H43" s="404"/>
      <c r="I43" s="404"/>
      <c r="J43" s="821"/>
      <c r="K43" s="821"/>
      <c r="L43" s="292" t="s">
        <v>772</v>
      </c>
      <c r="M43" s="546"/>
      <c r="N43" s="1639"/>
      <c r="O43" s="1639"/>
      <c r="T43" s="1639"/>
      <c r="W43" s="547"/>
      <c r="AC43" s="1635"/>
      <c r="AD43" s="1635"/>
      <c r="AE43" s="1635"/>
      <c r="AF43" s="1635"/>
      <c r="AG43" s="1635"/>
      <c r="AH43" s="1163">
        <v>34</v>
      </c>
    </row>
    <row s="1369" customFormat="1" customHeight="1" ht="35.699999999999996">
      <c r="A44" s="990"/>
      <c r="C44" s="1639"/>
      <c r="D44" s="1641"/>
      <c r="E44" s="1667" t="s">
        <v>92</v>
      </c>
      <c r="F44" s="710" t="s">
        <v>773</v>
      </c>
      <c r="G44" s="1646" t="s">
        <v>774</v>
      </c>
      <c r="H44" s="548"/>
      <c r="I44" s="548"/>
      <c r="J44" s="548"/>
      <c r="K44" s="548"/>
      <c r="L44" s="292" t="s">
        <v>775</v>
      </c>
      <c r="M44" s="546"/>
      <c r="N44" s="1639"/>
      <c r="O44" s="1639"/>
      <c r="T44" s="1639"/>
      <c r="W44" s="547"/>
      <c r="AC44" s="1635"/>
      <c r="AD44" s="1635"/>
      <c r="AE44" s="1635"/>
      <c r="AF44" s="1635"/>
      <c r="AG44" s="1635"/>
      <c r="AH44" s="1163">
        <v>34</v>
      </c>
    </row>
    <row s="1369" customFormat="1" customHeight="1" ht="24">
      <c r="A45" s="990"/>
      <c r="C45" s="1639"/>
      <c r="D45" s="1641"/>
      <c r="E45" s="1667" t="s">
        <v>93</v>
      </c>
      <c r="F45" s="710" t="s">
        <v>776</v>
      </c>
      <c r="G45" s="1657" t="s">
        <v>777</v>
      </c>
      <c r="H45" s="548"/>
      <c r="I45" s="548"/>
      <c r="J45" s="548"/>
      <c r="K45" s="548"/>
      <c r="L45" s="292" t="s">
        <v>778</v>
      </c>
      <c r="M45" s="546"/>
      <c r="N45" s="1639"/>
      <c r="O45" s="1639"/>
      <c r="T45" s="1639"/>
      <c r="W45" s="547"/>
      <c r="AC45" s="1635"/>
      <c r="AD45" s="1635"/>
      <c r="AE45" s="1635"/>
      <c r="AF45" s="1635"/>
      <c r="AG45" s="1635"/>
      <c r="AH45" s="1163">
        <v>23</v>
      </c>
    </row>
    <row s="1369" customFormat="1" customHeight="1" ht="19.95">
      <c r="A46" s="990"/>
      <c r="C46" s="1639"/>
      <c r="D46" s="1641"/>
      <c r="E46" s="1667" t="s">
        <v>112</v>
      </c>
      <c r="F46" s="710" t="s">
        <v>779</v>
      </c>
      <c r="G46" s="1646" t="s">
        <v>594</v>
      </c>
      <c r="H46" s="580"/>
      <c r="I46" s="580"/>
      <c r="J46" s="580"/>
      <c r="K46" s="580"/>
      <c r="L46" s="292"/>
      <c r="M46" s="546"/>
      <c r="N46" s="1639"/>
      <c r="O46" s="1639"/>
      <c r="T46" s="1639"/>
      <c r="W46" s="547"/>
      <c r="AC46" s="1635"/>
      <c r="AD46" s="1635"/>
      <c r="AE46" s="1635"/>
      <c r="AF46" s="1635"/>
      <c r="AG46" s="1635"/>
      <c r="AH46" s="1163">
        <v>19</v>
      </c>
    </row>
    <row customHeight="1" ht="11.549999999999999">
      <c r="D47" s="1641"/>
      <c r="J47" s="1638"/>
      <c r="K47" s="1638"/>
      <c r="AH47" s="1634">
        <v>11</v>
      </c>
    </row>
    <row s="1644" customFormat="1" customHeight="1" ht="11.549999999999999">
      <c r="A48" s="990"/>
      <c r="B48" s="1639"/>
      <c r="C48" s="1639"/>
      <c r="D48" s="354"/>
      <c r="J48" s="1644"/>
      <c r="K48" s="1644"/>
      <c r="M48" s="1163"/>
      <c r="N48" s="1639"/>
      <c r="O48" s="1639"/>
      <c r="P48" s="1163"/>
      <c r="Q48" s="1163"/>
      <c r="R48" s="1163"/>
      <c r="S48" s="1163"/>
      <c r="T48" s="1639"/>
      <c r="U48" s="1163"/>
      <c r="V48" s="1163"/>
      <c r="W48" s="547"/>
      <c r="X48" s="1163"/>
      <c r="Y48" s="1163"/>
      <c r="Z48" s="1163"/>
      <c r="AA48" s="1163"/>
      <c r="AB48" s="1163"/>
      <c r="AC48" s="1635"/>
      <c r="AD48" s="569"/>
      <c r="AE48" s="569"/>
      <c r="AF48" s="569"/>
      <c r="AG48" s="569"/>
      <c r="AH48" s="1644">
        <v>11</v>
      </c>
    </row>
    <row s="1644" customFormat="1" customHeight="1" ht="11.549999999999999">
      <c r="A49" s="990"/>
      <c r="B49" s="1639"/>
      <c r="C49" s="1639"/>
      <c r="D49" s="354"/>
      <c r="J49" s="1644"/>
      <c r="K49" s="1644"/>
      <c r="M49" s="1163"/>
      <c r="N49" s="1639"/>
      <c r="O49" s="1639"/>
      <c r="P49" s="1163"/>
      <c r="Q49" s="1163"/>
      <c r="R49" s="1163"/>
      <c r="S49" s="1163"/>
      <c r="T49" s="1639"/>
      <c r="U49" s="1163"/>
      <c r="V49" s="1163"/>
      <c r="W49" s="547"/>
      <c r="X49" s="1163"/>
      <c r="Y49" s="1163"/>
      <c r="Z49" s="1163"/>
      <c r="AA49" s="1163"/>
      <c r="AB49" s="1163"/>
      <c r="AC49" s="1635"/>
      <c r="AD49" s="569"/>
      <c r="AE49" s="569"/>
      <c r="AF49" s="569"/>
      <c r="AG49" s="569"/>
      <c r="AH49" s="1644">
        <v>11</v>
      </c>
    </row>
    <row s="1644" customFormat="1" customHeight="1" ht="11.549999999999999">
      <c r="A50" s="990"/>
      <c r="B50" s="1639"/>
      <c r="C50" s="1639"/>
      <c r="D50" s="354"/>
      <c r="H50" s="569"/>
      <c r="I50" s="569"/>
      <c r="J50" s="625"/>
      <c r="K50" s="625"/>
      <c r="M50" s="1163"/>
      <c r="N50" s="1639"/>
      <c r="O50" s="1639"/>
      <c r="P50" s="1163"/>
      <c r="Q50" s="1163"/>
      <c r="R50" s="1163"/>
      <c r="S50" s="1163"/>
      <c r="T50" s="1639"/>
      <c r="U50" s="1163"/>
      <c r="V50" s="1163"/>
      <c r="W50" s="547"/>
      <c r="X50" s="1163"/>
      <c r="Y50" s="1163"/>
      <c r="Z50" s="1163"/>
      <c r="AA50" s="1163"/>
      <c r="AB50" s="1163"/>
      <c r="AC50" s="1635"/>
      <c r="AD50" s="569"/>
      <c r="AE50" s="569"/>
      <c r="AF50" s="569"/>
      <c r="AG50" s="569"/>
      <c r="AH50" s="1644">
        <v>11</v>
      </c>
    </row>
    <row s="1644" customFormat="1" customHeight="1" ht="11.549999999999999">
      <c r="A51" s="990"/>
      <c r="B51" s="1639"/>
      <c r="C51" s="1639"/>
      <c r="D51" s="354"/>
      <c r="J51" s="1644"/>
      <c r="K51" s="1644"/>
      <c r="M51" s="1163"/>
      <c r="N51" s="1639"/>
      <c r="O51" s="1639"/>
      <c r="P51" s="1163"/>
      <c r="Q51" s="1163"/>
      <c r="R51" s="1163"/>
      <c r="S51" s="1163"/>
      <c r="T51" s="1639"/>
      <c r="U51" s="1163"/>
      <c r="V51" s="1163"/>
      <c r="W51" s="547"/>
      <c r="X51" s="1163"/>
      <c r="Y51" s="1163"/>
      <c r="Z51" s="1163"/>
      <c r="AA51" s="1163"/>
      <c r="AB51" s="1163"/>
      <c r="AC51" s="1635"/>
      <c r="AD51" s="569"/>
      <c r="AE51" s="569"/>
      <c r="AF51" s="569"/>
      <c r="AG51" s="569"/>
      <c r="AH51" s="1644">
        <v>11</v>
      </c>
    </row>
    <row s="1644" customFormat="1" customHeight="1" ht="11.549999999999999">
      <c r="A52" s="990"/>
      <c r="B52" s="1639"/>
      <c r="C52" s="1639"/>
      <c r="D52" s="354"/>
      <c r="J52" s="1644"/>
      <c r="K52" s="1644"/>
      <c r="M52" s="1163"/>
      <c r="N52" s="1639"/>
      <c r="O52" s="1639"/>
      <c r="P52" s="1163"/>
      <c r="Q52" s="1163"/>
      <c r="R52" s="1163"/>
      <c r="S52" s="1163"/>
      <c r="T52" s="1639"/>
      <c r="U52" s="1163"/>
      <c r="V52" s="1163"/>
      <c r="W52" s="547"/>
      <c r="X52" s="1163"/>
      <c r="Y52" s="1163"/>
      <c r="Z52" s="1163"/>
      <c r="AA52" s="1163"/>
      <c r="AB52" s="1163"/>
      <c r="AC52" s="1635"/>
      <c r="AD52" s="569"/>
      <c r="AE52" s="569"/>
      <c r="AF52" s="569"/>
      <c r="AG52" s="569"/>
      <c r="AH52" s="1644">
        <v>11</v>
      </c>
    </row>
    <row s="1644" customFormat="1" customHeight="1" ht="11.549999999999999">
      <c r="A53" s="990"/>
      <c r="B53" s="1639"/>
      <c r="C53" s="1639"/>
      <c r="D53" s="354"/>
      <c r="J53" s="1644"/>
      <c r="K53" s="1644"/>
      <c r="M53" s="1163"/>
      <c r="N53" s="1639"/>
      <c r="O53" s="1639"/>
      <c r="P53" s="1163"/>
      <c r="Q53" s="1163"/>
      <c r="R53" s="1163"/>
      <c r="S53" s="1163"/>
      <c r="T53" s="1639"/>
      <c r="U53" s="1163"/>
      <c r="V53" s="1163"/>
      <c r="W53" s="547"/>
      <c r="X53" s="1163"/>
      <c r="Y53" s="1163"/>
      <c r="Z53" s="1163"/>
      <c r="AA53" s="1163"/>
      <c r="AB53" s="1163"/>
      <c r="AC53" s="1635"/>
      <c r="AD53" s="569"/>
      <c r="AE53" s="569"/>
      <c r="AF53" s="569"/>
      <c r="AG53" s="569"/>
      <c r="AH53" s="1644">
        <v>11</v>
      </c>
    </row>
    <row s="1644" customFormat="1" customHeight="1" ht="11.549999999999999">
      <c r="A54" s="990"/>
      <c r="B54" s="1639"/>
      <c r="C54" s="1639"/>
      <c r="D54" s="354"/>
      <c r="J54" s="1644"/>
      <c r="K54" s="1644"/>
      <c r="M54" s="1163"/>
      <c r="N54" s="1639"/>
      <c r="O54" s="1639"/>
      <c r="P54" s="1163"/>
      <c r="Q54" s="1163"/>
      <c r="R54" s="1163"/>
      <c r="S54" s="1163"/>
      <c r="T54" s="1639"/>
      <c r="U54" s="1163"/>
      <c r="V54" s="1163"/>
      <c r="W54" s="547"/>
      <c r="X54" s="1163"/>
      <c r="Y54" s="1163"/>
      <c r="Z54" s="1163"/>
      <c r="AA54" s="1163"/>
      <c r="AB54" s="1163"/>
      <c r="AC54" s="1635"/>
      <c r="AD54" s="569"/>
      <c r="AE54" s="569"/>
      <c r="AF54" s="569"/>
      <c r="AG54" s="569"/>
      <c r="AH54" s="1644">
        <v>11</v>
      </c>
    </row>
    <row s="1644" customFormat="1" customHeight="1" ht="11.549999999999999">
      <c r="A55" s="990"/>
      <c r="B55" s="1639"/>
      <c r="C55" s="1639"/>
      <c r="D55" s="354"/>
      <c r="J55" s="1644"/>
      <c r="K55" s="1644"/>
      <c r="M55" s="1163"/>
      <c r="N55" s="1639"/>
      <c r="O55" s="1639"/>
      <c r="P55" s="1163"/>
      <c r="Q55" s="1163"/>
      <c r="R55" s="1163"/>
      <c r="S55" s="1163"/>
      <c r="T55" s="1639"/>
      <c r="U55" s="1163"/>
      <c r="V55" s="1163"/>
      <c r="W55" s="547"/>
      <c r="X55" s="1163"/>
      <c r="Y55" s="1163"/>
      <c r="Z55" s="1163"/>
      <c r="AA55" s="1163"/>
      <c r="AB55" s="1163"/>
      <c r="AC55" s="1635"/>
      <c r="AD55" s="569"/>
      <c r="AE55" s="569"/>
      <c r="AF55" s="569"/>
      <c r="AG55" s="569"/>
      <c r="AH55" s="1644">
        <v>11</v>
      </c>
    </row>
    <row s="1644" customFormat="1" customHeight="1" ht="11.549999999999999">
      <c r="A56" s="990"/>
      <c r="B56" s="1639"/>
      <c r="C56" s="1639"/>
      <c r="D56" s="354"/>
      <c r="J56" s="1644"/>
      <c r="K56" s="1644"/>
      <c r="M56" s="1163"/>
      <c r="N56" s="1639"/>
      <c r="O56" s="1639"/>
      <c r="P56" s="1163"/>
      <c r="Q56" s="1163"/>
      <c r="R56" s="1163"/>
      <c r="S56" s="1163"/>
      <c r="T56" s="1639"/>
      <c r="U56" s="1163"/>
      <c r="V56" s="1163"/>
      <c r="W56" s="547"/>
      <c r="X56" s="1163"/>
      <c r="Y56" s="1163"/>
      <c r="Z56" s="1163"/>
      <c r="AA56" s="1163"/>
      <c r="AB56" s="1163"/>
      <c r="AC56" s="1635"/>
      <c r="AD56" s="569"/>
      <c r="AE56" s="569"/>
      <c r="AF56" s="569"/>
      <c r="AG56" s="569"/>
      <c r="AH56" s="1644">
        <v>11</v>
      </c>
    </row>
    <row s="1644" customFormat="1" customHeight="1" ht="11.549999999999999">
      <c r="A57" s="990"/>
      <c r="B57" s="1639"/>
      <c r="C57" s="1639"/>
      <c r="D57" s="354"/>
      <c r="J57" s="1644"/>
      <c r="K57" s="1644"/>
      <c r="M57" s="1163"/>
      <c r="N57" s="1639"/>
      <c r="O57" s="1639"/>
      <c r="P57" s="1163"/>
      <c r="Q57" s="1163"/>
      <c r="R57" s="1163"/>
      <c r="S57" s="1163"/>
      <c r="T57" s="1639"/>
      <c r="U57" s="1163"/>
      <c r="V57" s="1163"/>
      <c r="W57" s="547"/>
      <c r="X57" s="1163"/>
      <c r="Y57" s="1163"/>
      <c r="Z57" s="1163"/>
      <c r="AA57" s="1163"/>
      <c r="AB57" s="1163"/>
      <c r="AC57" s="1635"/>
      <c r="AD57" s="569"/>
      <c r="AE57" s="569"/>
      <c r="AF57" s="569"/>
      <c r="AG57" s="569"/>
      <c r="AH57" s="1644">
        <v>11</v>
      </c>
    </row>
    <row s="1644" customFormat="1" customHeight="1" ht="11.549999999999999">
      <c r="A58" s="990"/>
      <c r="B58" s="1639"/>
      <c r="C58" s="1639"/>
      <c r="D58" s="354"/>
      <c r="J58" s="1644"/>
      <c r="K58" s="1644"/>
      <c r="M58" s="1163"/>
      <c r="N58" s="1639"/>
      <c r="O58" s="1639"/>
      <c r="P58" s="1163"/>
      <c r="Q58" s="1163"/>
      <c r="R58" s="1163"/>
      <c r="S58" s="1163"/>
      <c r="T58" s="1639"/>
      <c r="U58" s="1163"/>
      <c r="V58" s="1163"/>
      <c r="W58" s="547"/>
      <c r="X58" s="1163"/>
      <c r="Y58" s="1163"/>
      <c r="Z58" s="1163"/>
      <c r="AA58" s="1163"/>
      <c r="AB58" s="1163"/>
      <c r="AC58" s="1635"/>
      <c r="AD58" s="569"/>
      <c r="AE58" s="569"/>
      <c r="AF58" s="569"/>
      <c r="AG58" s="569"/>
      <c r="AH58" s="1644">
        <v>11</v>
      </c>
    </row>
    <row s="1644" customFormat="1" customHeight="1" ht="11.549999999999999">
      <c r="A59" s="990"/>
      <c r="B59" s="1639"/>
      <c r="C59" s="1639"/>
      <c r="D59" s="354"/>
      <c r="J59" s="1644"/>
      <c r="K59" s="1644"/>
      <c r="M59" s="1163"/>
      <c r="N59" s="1639"/>
      <c r="O59" s="1639"/>
      <c r="P59" s="1163"/>
      <c r="Q59" s="1163"/>
      <c r="R59" s="1163"/>
      <c r="S59" s="1163"/>
      <c r="T59" s="1639"/>
      <c r="U59" s="1163"/>
      <c r="V59" s="1163"/>
      <c r="W59" s="547"/>
      <c r="X59" s="1163"/>
      <c r="Y59" s="1163"/>
      <c r="Z59" s="1163"/>
      <c r="AA59" s="1163"/>
      <c r="AB59" s="1163"/>
      <c r="AC59" s="1635"/>
      <c r="AD59" s="569"/>
      <c r="AE59" s="569"/>
      <c r="AF59" s="569"/>
      <c r="AG59" s="569"/>
      <c r="AH59" s="1644">
        <v>11</v>
      </c>
    </row>
    <row s="1644" customFormat="1" customHeight="1" ht="11.549999999999999">
      <c r="A60" s="990"/>
      <c r="B60" s="1639"/>
      <c r="C60" s="1639"/>
      <c r="D60" s="354"/>
      <c r="J60" s="1644"/>
      <c r="K60" s="1644"/>
      <c r="M60" s="1163"/>
      <c r="N60" s="1639"/>
      <c r="O60" s="1639"/>
      <c r="P60" s="1163"/>
      <c r="Q60" s="1163"/>
      <c r="R60" s="1163"/>
      <c r="S60" s="1163"/>
      <c r="T60" s="1639"/>
      <c r="U60" s="1163"/>
      <c r="V60" s="1163"/>
      <c r="W60" s="547"/>
      <c r="X60" s="1163"/>
      <c r="Y60" s="1163"/>
      <c r="Z60" s="1163"/>
      <c r="AA60" s="1163"/>
      <c r="AB60" s="1163"/>
      <c r="AC60" s="1635"/>
      <c r="AD60" s="569"/>
      <c r="AE60" s="569"/>
      <c r="AF60" s="569"/>
      <c r="AG60" s="569"/>
      <c r="AH60" s="1644">
        <v>11</v>
      </c>
    </row>
    <row s="1644" customFormat="1" customHeight="1" ht="11.549999999999999">
      <c r="A61" s="990"/>
      <c r="B61" s="1639"/>
      <c r="C61" s="1639"/>
      <c r="D61" s="354"/>
      <c r="J61" s="1644"/>
      <c r="K61" s="1644"/>
      <c r="M61" s="1163"/>
      <c r="N61" s="1639"/>
      <c r="O61" s="1639"/>
      <c r="P61" s="1163"/>
      <c r="Q61" s="1163"/>
      <c r="R61" s="1163"/>
      <c r="S61" s="1163"/>
      <c r="T61" s="1639"/>
      <c r="U61" s="1163"/>
      <c r="V61" s="1163"/>
      <c r="W61" s="547"/>
      <c r="X61" s="1163"/>
      <c r="Y61" s="1163"/>
      <c r="Z61" s="1163"/>
      <c r="AA61" s="1163"/>
      <c r="AB61" s="1163"/>
      <c r="AC61" s="1635"/>
      <c r="AD61" s="569"/>
      <c r="AE61" s="569"/>
      <c r="AF61" s="569"/>
      <c r="AG61" s="569"/>
      <c r="AH61" s="1644">
        <v>11</v>
      </c>
    </row>
    <row s="1644" customFormat="1" customHeight="1" ht="11.549999999999999">
      <c r="A62" s="990"/>
      <c r="B62" s="1639"/>
      <c r="C62" s="1639"/>
      <c r="D62" s="354"/>
      <c r="J62" s="1644"/>
      <c r="K62" s="1644"/>
      <c r="M62" s="1163"/>
      <c r="N62" s="1639"/>
      <c r="O62" s="1639"/>
      <c r="P62" s="1163"/>
      <c r="Q62" s="1163"/>
      <c r="R62" s="1163"/>
      <c r="S62" s="1163"/>
      <c r="T62" s="1639"/>
      <c r="U62" s="1163"/>
      <c r="V62" s="1163"/>
      <c r="W62" s="547"/>
      <c r="X62" s="1163"/>
      <c r="Y62" s="1163"/>
      <c r="Z62" s="1163"/>
      <c r="AA62" s="1163"/>
      <c r="AB62" s="1163"/>
      <c r="AC62" s="1635"/>
      <c r="AD62" s="569"/>
      <c r="AE62" s="569"/>
      <c r="AF62" s="569"/>
      <c r="AG62" s="569"/>
      <c r="AH62" s="1644">
        <v>11</v>
      </c>
    </row>
    <row s="1644" customFormat="1" customHeight="1" ht="11.549999999999999">
      <c r="A63" s="990"/>
      <c r="B63" s="1639"/>
      <c r="C63" s="1639"/>
      <c r="D63" s="354"/>
      <c r="J63" s="1644"/>
      <c r="K63" s="1644"/>
      <c r="M63" s="1163"/>
      <c r="N63" s="1639"/>
      <c r="O63" s="1639"/>
      <c r="P63" s="1163"/>
      <c r="Q63" s="1163"/>
      <c r="R63" s="1163"/>
      <c r="S63" s="1163"/>
      <c r="T63" s="1639"/>
      <c r="U63" s="1163"/>
      <c r="V63" s="1163"/>
      <c r="W63" s="547"/>
      <c r="X63" s="1163"/>
      <c r="Y63" s="1163"/>
      <c r="Z63" s="1163"/>
      <c r="AA63" s="1163"/>
      <c r="AB63" s="1163"/>
      <c r="AC63" s="1635"/>
      <c r="AD63" s="569"/>
      <c r="AE63" s="569"/>
      <c r="AF63" s="569"/>
      <c r="AG63" s="569"/>
      <c r="AH63" s="1644">
        <v>11</v>
      </c>
    </row>
    <row s="1644" customFormat="1" customHeight="1" ht="11.549999999999999">
      <c r="A64" s="990"/>
      <c r="B64" s="1639"/>
      <c r="C64" s="1639"/>
      <c r="D64" s="354"/>
      <c r="J64" s="1644"/>
      <c r="K64" s="1644"/>
      <c r="M64" s="1163"/>
      <c r="N64" s="1639"/>
      <c r="O64" s="1639"/>
      <c r="P64" s="1163"/>
      <c r="Q64" s="1163"/>
      <c r="R64" s="1163"/>
      <c r="S64" s="1163"/>
      <c r="T64" s="1639"/>
      <c r="U64" s="1163"/>
      <c r="V64" s="1163"/>
      <c r="W64" s="547"/>
      <c r="X64" s="1163"/>
      <c r="Y64" s="1163"/>
      <c r="Z64" s="1163"/>
      <c r="AA64" s="1163"/>
      <c r="AB64" s="1163"/>
      <c r="AC64" s="1635"/>
      <c r="AD64" s="569"/>
      <c r="AE64" s="569"/>
      <c r="AF64" s="569"/>
      <c r="AG64" s="569"/>
      <c r="AH64" s="1644">
        <v>11</v>
      </c>
    </row>
    <row s="1644" customFormat="1" customHeight="1" ht="11.549999999999999">
      <c r="A65" s="990"/>
      <c r="B65" s="1639"/>
      <c r="C65" s="1639"/>
      <c r="D65" s="354"/>
      <c r="J65" s="1644"/>
      <c r="K65" s="1644"/>
      <c r="M65" s="1163"/>
      <c r="N65" s="1639"/>
      <c r="O65" s="1639"/>
      <c r="P65" s="1163"/>
      <c r="Q65" s="1163"/>
      <c r="R65" s="1163"/>
      <c r="S65" s="1163"/>
      <c r="T65" s="1639"/>
      <c r="U65" s="1163"/>
      <c r="V65" s="1163"/>
      <c r="W65" s="547"/>
      <c r="X65" s="1163"/>
      <c r="Y65" s="1163"/>
      <c r="Z65" s="1163"/>
      <c r="AA65" s="1163"/>
      <c r="AB65" s="1163"/>
      <c r="AC65" s="1635"/>
      <c r="AD65" s="569"/>
      <c r="AE65" s="569"/>
      <c r="AF65" s="569"/>
      <c r="AG65" s="569"/>
      <c r="AH65" s="1644">
        <v>11</v>
      </c>
    </row>
    <row s="1644" customFormat="1" customHeight="1" ht="11.549999999999999">
      <c r="A66" s="990"/>
      <c r="B66" s="1639"/>
      <c r="C66" s="1639"/>
      <c r="D66" s="354"/>
      <c r="J66" s="1644"/>
      <c r="K66" s="1644"/>
      <c r="M66" s="1163"/>
      <c r="N66" s="1639"/>
      <c r="O66" s="1639"/>
      <c r="P66" s="1163"/>
      <c r="Q66" s="1163"/>
      <c r="R66" s="1163"/>
      <c r="S66" s="1163"/>
      <c r="T66" s="1639"/>
      <c r="U66" s="1163"/>
      <c r="V66" s="1163"/>
      <c r="W66" s="547"/>
      <c r="X66" s="1163"/>
      <c r="Y66" s="1163"/>
      <c r="Z66" s="1163"/>
      <c r="AA66" s="1163"/>
      <c r="AB66" s="1163"/>
      <c r="AC66" s="1635"/>
      <c r="AD66" s="569"/>
      <c r="AE66" s="569"/>
      <c r="AF66" s="569"/>
      <c r="AG66" s="569"/>
      <c r="AH66" s="1644">
        <v>11</v>
      </c>
    </row>
    <row s="1644" customFormat="1" customHeight="1" ht="11.549999999999999">
      <c r="A67" s="990"/>
      <c r="B67" s="1639"/>
      <c r="C67" s="1639"/>
      <c r="D67" s="354"/>
      <c r="J67" s="1644"/>
      <c r="K67" s="1644"/>
      <c r="M67" s="1163"/>
      <c r="N67" s="1639"/>
      <c r="O67" s="1639"/>
      <c r="P67" s="1163"/>
      <c r="Q67" s="1163"/>
      <c r="R67" s="1163"/>
      <c r="S67" s="1163"/>
      <c r="T67" s="1639"/>
      <c r="U67" s="1163"/>
      <c r="V67" s="1163"/>
      <c r="W67" s="547"/>
      <c r="X67" s="1163"/>
      <c r="Y67" s="1163"/>
      <c r="Z67" s="1163"/>
      <c r="AA67" s="1163"/>
      <c r="AB67" s="1163"/>
      <c r="AC67" s="1635"/>
      <c r="AD67" s="569"/>
      <c r="AE67" s="569"/>
      <c r="AF67" s="569"/>
      <c r="AG67" s="569"/>
      <c r="AH67" s="1644">
        <v>11</v>
      </c>
    </row>
    <row s="1644" customFormat="1" customHeight="1" ht="11.549999999999999">
      <c r="A68" s="990"/>
      <c r="B68" s="1639"/>
      <c r="C68" s="1639"/>
      <c r="D68" s="354"/>
      <c r="J68" s="1644"/>
      <c r="K68" s="1644"/>
      <c r="M68" s="1163"/>
      <c r="N68" s="1639"/>
      <c r="O68" s="1639"/>
      <c r="P68" s="1163"/>
      <c r="Q68" s="1163"/>
      <c r="R68" s="1163"/>
      <c r="S68" s="1163"/>
      <c r="T68" s="1639"/>
      <c r="U68" s="1163"/>
      <c r="V68" s="1163"/>
      <c r="W68" s="547"/>
      <c r="X68" s="1163"/>
      <c r="Y68" s="1163"/>
      <c r="Z68" s="1163"/>
      <c r="AA68" s="1163"/>
      <c r="AB68" s="1163"/>
      <c r="AC68" s="1635"/>
      <c r="AD68" s="569"/>
      <c r="AE68" s="569"/>
      <c r="AF68" s="569"/>
      <c r="AG68" s="569"/>
      <c r="AH68" s="1644">
        <v>11</v>
      </c>
    </row>
    <row s="1644" customFormat="1" customHeight="1" ht="11.549999999999999">
      <c r="A69" s="990"/>
      <c r="B69" s="1639"/>
      <c r="C69" s="1639"/>
      <c r="D69" s="354"/>
      <c r="J69" s="1644"/>
      <c r="K69" s="1644"/>
      <c r="M69" s="1163"/>
      <c r="N69" s="1639"/>
      <c r="O69" s="1639"/>
      <c r="P69" s="1163"/>
      <c r="Q69" s="1163"/>
      <c r="R69" s="1163"/>
      <c r="S69" s="1163"/>
      <c r="T69" s="1639"/>
      <c r="U69" s="1163"/>
      <c r="V69" s="1163"/>
      <c r="W69" s="547"/>
      <c r="X69" s="1163"/>
      <c r="Y69" s="1163"/>
      <c r="Z69" s="1163"/>
      <c r="AA69" s="1163"/>
      <c r="AB69" s="1163"/>
      <c r="AC69" s="1635"/>
      <c r="AD69" s="569"/>
      <c r="AE69" s="569"/>
      <c r="AF69" s="569"/>
      <c r="AG69" s="569"/>
      <c r="AH69" s="1644">
        <v>11</v>
      </c>
    </row>
    <row s="1644" customFormat="1" customHeight="1" ht="11.549999999999999">
      <c r="A70" s="990"/>
      <c r="B70" s="1639"/>
      <c r="C70" s="1639"/>
      <c r="D70" s="354"/>
      <c r="J70" s="1644"/>
      <c r="K70" s="1644"/>
      <c r="M70" s="1163"/>
      <c r="N70" s="1639"/>
      <c r="O70" s="1639"/>
      <c r="P70" s="1163"/>
      <c r="Q70" s="1163"/>
      <c r="R70" s="1163"/>
      <c r="S70" s="1163"/>
      <c r="T70" s="1639"/>
      <c r="U70" s="1163"/>
      <c r="V70" s="1163"/>
      <c r="W70" s="547"/>
      <c r="X70" s="1163"/>
      <c r="Y70" s="1163"/>
      <c r="Z70" s="1163"/>
      <c r="AA70" s="1163"/>
      <c r="AB70" s="1163"/>
      <c r="AC70" s="1635"/>
      <c r="AD70" s="569"/>
      <c r="AE70" s="569"/>
      <c r="AF70" s="569"/>
      <c r="AG70" s="569"/>
      <c r="AH70" s="1644">
        <v>11</v>
      </c>
    </row>
    <row s="1644" customFormat="1" customHeight="1" ht="11.549999999999999">
      <c r="A71" s="990"/>
      <c r="B71" s="1639"/>
      <c r="C71" s="1639"/>
      <c r="D71" s="354"/>
      <c r="J71" s="1644"/>
      <c r="K71" s="1644"/>
      <c r="M71" s="1163"/>
      <c r="N71" s="1639"/>
      <c r="O71" s="1639"/>
      <c r="P71" s="1163"/>
      <c r="Q71" s="1163"/>
      <c r="R71" s="1163"/>
      <c r="S71" s="1163"/>
      <c r="T71" s="1639"/>
      <c r="U71" s="1163"/>
      <c r="V71" s="1163"/>
      <c r="W71" s="547"/>
      <c r="X71" s="1163"/>
      <c r="Y71" s="1163"/>
      <c r="Z71" s="1163"/>
      <c r="AA71" s="1163"/>
      <c r="AB71" s="1163"/>
      <c r="AC71" s="1635"/>
      <c r="AD71" s="569"/>
      <c r="AE71" s="569"/>
      <c r="AF71" s="569"/>
      <c r="AG71" s="569"/>
      <c r="AH71" s="1644">
        <v>11</v>
      </c>
    </row>
    <row s="1644" customFormat="1" customHeight="1" ht="11.549999999999999">
      <c r="A72" s="990"/>
      <c r="B72" s="1639"/>
      <c r="C72" s="1639"/>
      <c r="D72" s="354"/>
      <c r="J72" s="1644"/>
      <c r="K72" s="1644"/>
      <c r="M72" s="1163"/>
      <c r="N72" s="1639"/>
      <c r="O72" s="1639"/>
      <c r="P72" s="1163"/>
      <c r="Q72" s="1163"/>
      <c r="R72" s="1163"/>
      <c r="S72" s="1163"/>
      <c r="T72" s="1639"/>
      <c r="U72" s="1163"/>
      <c r="V72" s="1163"/>
      <c r="W72" s="547"/>
      <c r="X72" s="1163"/>
      <c r="Y72" s="1163"/>
      <c r="Z72" s="1163"/>
      <c r="AA72" s="1163"/>
      <c r="AB72" s="1163"/>
      <c r="AC72" s="1635"/>
      <c r="AD72" s="569"/>
      <c r="AE72" s="569"/>
      <c r="AF72" s="569"/>
      <c r="AG72" s="569"/>
      <c r="AH72" s="1644">
        <v>11</v>
      </c>
    </row>
    <row s="1644" customFormat="1" customHeight="1" ht="11.549999999999999">
      <c r="A73" s="990"/>
      <c r="B73" s="1639"/>
      <c r="C73" s="1639"/>
      <c r="D73" s="354"/>
      <c r="J73" s="1644"/>
      <c r="K73" s="1644"/>
      <c r="M73" s="1163"/>
      <c r="N73" s="1639"/>
      <c r="O73" s="1639"/>
      <c r="P73" s="1163"/>
      <c r="Q73" s="1163"/>
      <c r="R73" s="1163"/>
      <c r="S73" s="1163"/>
      <c r="T73" s="1639"/>
      <c r="U73" s="1163"/>
      <c r="V73" s="1163"/>
      <c r="W73" s="547"/>
      <c r="X73" s="1163"/>
      <c r="Y73" s="1163"/>
      <c r="Z73" s="1163"/>
      <c r="AA73" s="1163"/>
      <c r="AB73" s="1163"/>
      <c r="AC73" s="1635"/>
      <c r="AD73" s="569"/>
      <c r="AE73" s="569"/>
      <c r="AF73" s="569"/>
      <c r="AG73" s="569"/>
      <c r="AH73" s="1644">
        <v>11</v>
      </c>
    </row>
    <row s="1644" customFormat="1" customHeight="1" ht="11.549999999999999">
      <c r="A74" s="990"/>
      <c r="B74" s="1639"/>
      <c r="C74" s="1639"/>
      <c r="D74" s="354"/>
      <c r="J74" s="1644"/>
      <c r="K74" s="1644"/>
      <c r="M74" s="1163"/>
      <c r="N74" s="1639"/>
      <c r="O74" s="1639"/>
      <c r="P74" s="1163"/>
      <c r="Q74" s="1163"/>
      <c r="R74" s="1163"/>
      <c r="S74" s="1163"/>
      <c r="T74" s="1639"/>
      <c r="U74" s="1163"/>
      <c r="V74" s="1163"/>
      <c r="W74" s="547"/>
      <c r="X74" s="1163"/>
      <c r="Y74" s="1163"/>
      <c r="Z74" s="1163"/>
      <c r="AA74" s="1163"/>
      <c r="AB74" s="1163"/>
      <c r="AC74" s="1635"/>
      <c r="AD74" s="569"/>
      <c r="AE74" s="569"/>
      <c r="AF74" s="569"/>
      <c r="AG74" s="569"/>
      <c r="AH74" s="1644">
        <v>11</v>
      </c>
    </row>
    <row s="1644" customFormat="1" customHeight="1" ht="11.549999999999999">
      <c r="A75" s="990"/>
      <c r="B75" s="1639"/>
      <c r="C75" s="1639"/>
      <c r="D75" s="354"/>
      <c r="J75" s="1644"/>
      <c r="K75" s="1644"/>
      <c r="M75" s="1163"/>
      <c r="N75" s="1639"/>
      <c r="O75" s="1639"/>
      <c r="P75" s="1163"/>
      <c r="Q75" s="1163"/>
      <c r="R75" s="1163"/>
      <c r="S75" s="1163"/>
      <c r="T75" s="1639"/>
      <c r="U75" s="1163"/>
      <c r="V75" s="1163"/>
      <c r="W75" s="547"/>
      <c r="X75" s="1163"/>
      <c r="Y75" s="1163"/>
      <c r="Z75" s="1163"/>
      <c r="AA75" s="1163"/>
      <c r="AB75" s="1163"/>
      <c r="AC75" s="1635"/>
      <c r="AD75" s="569"/>
      <c r="AE75" s="569"/>
      <c r="AF75" s="569"/>
      <c r="AG75" s="569"/>
      <c r="AH75" s="1644">
        <v>11</v>
      </c>
    </row>
    <row s="1644" customFormat="1" customHeight="1" ht="11.549999999999999">
      <c r="A76" s="990"/>
      <c r="B76" s="1639"/>
      <c r="C76" s="1639"/>
      <c r="D76" s="354"/>
      <c r="J76" s="1644"/>
      <c r="K76" s="1644"/>
      <c r="M76" s="1163"/>
      <c r="N76" s="1639"/>
      <c r="O76" s="1639"/>
      <c r="P76" s="1163"/>
      <c r="Q76" s="1163"/>
      <c r="R76" s="1163"/>
      <c r="S76" s="1163"/>
      <c r="T76" s="1639"/>
      <c r="U76" s="1163"/>
      <c r="V76" s="1163"/>
      <c r="W76" s="547"/>
      <c r="X76" s="1163"/>
      <c r="Y76" s="1163"/>
      <c r="Z76" s="1163"/>
      <c r="AA76" s="1163"/>
      <c r="AB76" s="1163"/>
      <c r="AC76" s="1635"/>
      <c r="AD76" s="569"/>
      <c r="AE76" s="569"/>
      <c r="AF76" s="569"/>
      <c r="AG76" s="569"/>
      <c r="AH76" s="1644">
        <v>11</v>
      </c>
    </row>
    <row s="1644" customFormat="1" customHeight="1" ht="11.549999999999999">
      <c r="A77" s="990"/>
      <c r="B77" s="1639"/>
      <c r="C77" s="1639"/>
      <c r="D77" s="354"/>
      <c r="J77" s="1644"/>
      <c r="K77" s="1644"/>
      <c r="M77" s="1163"/>
      <c r="N77" s="1639"/>
      <c r="O77" s="1639"/>
      <c r="P77" s="1163"/>
      <c r="Q77" s="1163"/>
      <c r="R77" s="1163"/>
      <c r="S77" s="1163"/>
      <c r="T77" s="1639"/>
      <c r="U77" s="1163"/>
      <c r="V77" s="1163"/>
      <c r="W77" s="547"/>
      <c r="X77" s="1163"/>
      <c r="Y77" s="1163"/>
      <c r="Z77" s="1163"/>
      <c r="AA77" s="1163"/>
      <c r="AB77" s="1163"/>
      <c r="AC77" s="1635"/>
      <c r="AD77" s="569"/>
      <c r="AE77" s="569"/>
      <c r="AF77" s="569"/>
      <c r="AG77" s="569"/>
      <c r="AH77" s="1644">
        <v>11</v>
      </c>
    </row>
    <row s="1644" customFormat="1" customHeight="1" ht="11.549999999999999">
      <c r="A78" s="990"/>
      <c r="B78" s="1639"/>
      <c r="C78" s="1639"/>
      <c r="D78" s="354"/>
      <c r="J78" s="1644"/>
      <c r="K78" s="1644"/>
      <c r="M78" s="1163"/>
      <c r="N78" s="1639"/>
      <c r="O78" s="1639"/>
      <c r="P78" s="1163"/>
      <c r="Q78" s="1163"/>
      <c r="R78" s="1163"/>
      <c r="S78" s="1163"/>
      <c r="T78" s="1639"/>
      <c r="U78" s="1163"/>
      <c r="V78" s="1163"/>
      <c r="W78" s="547"/>
      <c r="X78" s="1163"/>
      <c r="Y78" s="1163"/>
      <c r="Z78" s="1163"/>
      <c r="AA78" s="1163"/>
      <c r="AB78" s="1163"/>
      <c r="AC78" s="1635"/>
      <c r="AD78" s="569"/>
      <c r="AE78" s="569"/>
      <c r="AF78" s="569"/>
      <c r="AG78" s="569"/>
      <c r="AH78" s="1644">
        <v>11</v>
      </c>
    </row>
    <row s="1644" customFormat="1" customHeight="1" ht="11.549999999999999">
      <c r="A79" s="990"/>
      <c r="B79" s="1639"/>
      <c r="C79" s="1639"/>
      <c r="D79" s="354"/>
      <c r="J79" s="1644"/>
      <c r="K79" s="1644"/>
      <c r="M79" s="1163"/>
      <c r="N79" s="1639"/>
      <c r="O79" s="1639"/>
      <c r="P79" s="1163"/>
      <c r="Q79" s="1163"/>
      <c r="R79" s="1163"/>
      <c r="S79" s="1163"/>
      <c r="T79" s="1639"/>
      <c r="U79" s="1163"/>
      <c r="V79" s="1163"/>
      <c r="W79" s="547"/>
      <c r="X79" s="1163"/>
      <c r="Y79" s="1163"/>
      <c r="Z79" s="1163"/>
      <c r="AA79" s="1163"/>
      <c r="AB79" s="1163"/>
      <c r="AC79" s="1635"/>
      <c r="AD79" s="569"/>
      <c r="AE79" s="569"/>
      <c r="AF79" s="569"/>
      <c r="AG79" s="569"/>
      <c r="AH79" s="1644">
        <v>11</v>
      </c>
    </row>
    <row s="1644" customFormat="1" customHeight="1" ht="11.549999999999999">
      <c r="A80" s="990"/>
      <c r="B80" s="1639"/>
      <c r="C80" s="1639"/>
      <c r="D80" s="354"/>
      <c r="J80" s="1644"/>
      <c r="K80" s="1644"/>
      <c r="M80" s="1163"/>
      <c r="N80" s="1639"/>
      <c r="O80" s="1639"/>
      <c r="P80" s="1163"/>
      <c r="Q80" s="1163"/>
      <c r="R80" s="1163"/>
      <c r="S80" s="1163"/>
      <c r="T80" s="1639"/>
      <c r="U80" s="1163"/>
      <c r="V80" s="1163"/>
      <c r="W80" s="547"/>
      <c r="X80" s="1163"/>
      <c r="Y80" s="1163"/>
      <c r="Z80" s="1163"/>
      <c r="AA80" s="1163"/>
      <c r="AB80" s="1163"/>
      <c r="AC80" s="1635"/>
      <c r="AD80" s="569"/>
      <c r="AE80" s="569"/>
      <c r="AF80" s="569"/>
      <c r="AG80" s="569"/>
      <c r="AH80" s="1644">
        <v>11</v>
      </c>
    </row>
    <row s="1644" customFormat="1" customHeight="1" ht="11.549999999999999">
      <c r="A81" s="990"/>
      <c r="B81" s="1639"/>
      <c r="C81" s="1639"/>
      <c r="D81" s="354"/>
      <c r="J81" s="1644"/>
      <c r="K81" s="1644"/>
      <c r="M81" s="1163"/>
      <c r="N81" s="1639"/>
      <c r="O81" s="1639"/>
      <c r="P81" s="1163"/>
      <c r="Q81" s="1163"/>
      <c r="R81" s="1163"/>
      <c r="S81" s="1163"/>
      <c r="T81" s="1639"/>
      <c r="U81" s="1163"/>
      <c r="V81" s="1163"/>
      <c r="W81" s="547"/>
      <c r="X81" s="1163"/>
      <c r="Y81" s="1163"/>
      <c r="Z81" s="1163"/>
      <c r="AA81" s="1163"/>
      <c r="AB81" s="1163"/>
      <c r="AC81" s="1635"/>
      <c r="AD81" s="569"/>
      <c r="AE81" s="569"/>
      <c r="AF81" s="569"/>
      <c r="AG81" s="569"/>
      <c r="AH81" s="1644">
        <v>11</v>
      </c>
    </row>
    <row s="1644" customFormat="1" customHeight="1" ht="11.549999999999999">
      <c r="A82" s="990"/>
      <c r="B82" s="1639"/>
      <c r="C82" s="1639"/>
      <c r="D82" s="354"/>
      <c r="J82" s="1644"/>
      <c r="K82" s="1644"/>
      <c r="M82" s="1163"/>
      <c r="N82" s="1639"/>
      <c r="O82" s="1639"/>
      <c r="P82" s="1163"/>
      <c r="Q82" s="1163"/>
      <c r="R82" s="1163"/>
      <c r="S82" s="1163"/>
      <c r="T82" s="1639"/>
      <c r="U82" s="1163"/>
      <c r="V82" s="1163"/>
      <c r="W82" s="547"/>
      <c r="X82" s="1163"/>
      <c r="Y82" s="1163"/>
      <c r="Z82" s="1163"/>
      <c r="AA82" s="1163"/>
      <c r="AB82" s="1163"/>
      <c r="AC82" s="1635"/>
      <c r="AD82" s="569"/>
      <c r="AE82" s="569"/>
      <c r="AF82" s="569"/>
      <c r="AG82" s="569"/>
      <c r="AH82" s="1644">
        <v>11</v>
      </c>
    </row>
    <row s="1644" customFormat="1" customHeight="1" ht="11.549999999999999">
      <c r="A83" s="990"/>
      <c r="B83" s="1639"/>
      <c r="C83" s="1639"/>
      <c r="D83" s="354"/>
      <c r="J83" s="1644"/>
      <c r="K83" s="1644"/>
      <c r="M83" s="1163"/>
      <c r="N83" s="1639"/>
      <c r="O83" s="1639"/>
      <c r="P83" s="1163"/>
      <c r="Q83" s="1163"/>
      <c r="R83" s="1163"/>
      <c r="S83" s="1163"/>
      <c r="T83" s="1639"/>
      <c r="U83" s="1163"/>
      <c r="V83" s="1163"/>
      <c r="W83" s="547"/>
      <c r="X83" s="1163"/>
      <c r="Y83" s="1163"/>
      <c r="Z83" s="1163"/>
      <c r="AA83" s="1163"/>
      <c r="AB83" s="1163"/>
      <c r="AC83" s="1635"/>
      <c r="AD83" s="569"/>
      <c r="AE83" s="569"/>
      <c r="AF83" s="569"/>
      <c r="AG83" s="569"/>
      <c r="AH83" s="1644">
        <v>11</v>
      </c>
    </row>
    <row s="1644" customFormat="1" customHeight="1" ht="11.549999999999999">
      <c r="A84" s="990"/>
      <c r="B84" s="1639"/>
      <c r="C84" s="1639"/>
      <c r="D84" s="354"/>
      <c r="J84" s="1644"/>
      <c r="K84" s="1644"/>
      <c r="M84" s="1163"/>
      <c r="N84" s="1639"/>
      <c r="O84" s="1639"/>
      <c r="P84" s="1163"/>
      <c r="Q84" s="1163"/>
      <c r="R84" s="1163"/>
      <c r="S84" s="1163"/>
      <c r="T84" s="1639"/>
      <c r="U84" s="1163"/>
      <c r="V84" s="1163"/>
      <c r="W84" s="547"/>
      <c r="X84" s="1163"/>
      <c r="Y84" s="1163"/>
      <c r="Z84" s="1163"/>
      <c r="AA84" s="1163"/>
      <c r="AB84" s="1163"/>
      <c r="AC84" s="1635"/>
      <c r="AD84" s="569"/>
      <c r="AE84" s="569"/>
      <c r="AF84" s="569"/>
      <c r="AG84" s="569"/>
      <c r="AH84" s="1644">
        <v>11</v>
      </c>
    </row>
    <row s="1644" customFormat="1" customHeight="1" ht="11.549999999999999">
      <c r="A85" s="990"/>
      <c r="B85" s="1639"/>
      <c r="C85" s="1639"/>
      <c r="D85" s="354"/>
      <c r="J85" s="1644"/>
      <c r="K85" s="1644"/>
      <c r="M85" s="1163"/>
      <c r="N85" s="1639"/>
      <c r="O85" s="1639"/>
      <c r="P85" s="1163"/>
      <c r="Q85" s="1163"/>
      <c r="R85" s="1163"/>
      <c r="S85" s="1163"/>
      <c r="T85" s="1639"/>
      <c r="U85" s="1163"/>
      <c r="V85" s="1163"/>
      <c r="W85" s="547"/>
      <c r="X85" s="1163"/>
      <c r="Y85" s="1163"/>
      <c r="Z85" s="1163"/>
      <c r="AA85" s="1163"/>
      <c r="AB85" s="1163"/>
      <c r="AC85" s="1635"/>
      <c r="AD85" s="569"/>
      <c r="AE85" s="569"/>
      <c r="AF85" s="569"/>
      <c r="AG85" s="569"/>
      <c r="AH85" s="1644">
        <v>11</v>
      </c>
    </row>
    <row s="1644" customFormat="1" customHeight="1" ht="11.549999999999999">
      <c r="A86" s="990"/>
      <c r="B86" s="1639"/>
      <c r="C86" s="1639"/>
      <c r="D86" s="354"/>
      <c r="J86" s="1644"/>
      <c r="K86" s="1644"/>
      <c r="M86" s="1163"/>
      <c r="N86" s="1639"/>
      <c r="O86" s="1639"/>
      <c r="P86" s="1163"/>
      <c r="Q86" s="1163"/>
      <c r="R86" s="1163"/>
      <c r="S86" s="1163"/>
      <c r="T86" s="1639"/>
      <c r="U86" s="1163"/>
      <c r="V86" s="1163"/>
      <c r="W86" s="547"/>
      <c r="X86" s="1163"/>
      <c r="Y86" s="1163"/>
      <c r="Z86" s="1163"/>
      <c r="AA86" s="1163"/>
      <c r="AB86" s="1163"/>
      <c r="AC86" s="1635"/>
      <c r="AD86" s="569"/>
      <c r="AE86" s="569"/>
      <c r="AF86" s="569"/>
      <c r="AG86" s="569"/>
      <c r="AH86" s="1644">
        <v>11</v>
      </c>
    </row>
    <row s="1644" customFormat="1" customHeight="1" ht="11.549999999999999">
      <c r="A87" s="990"/>
      <c r="B87" s="1639"/>
      <c r="C87" s="1639"/>
      <c r="D87" s="354"/>
      <c r="J87" s="1644"/>
      <c r="K87" s="1644"/>
      <c r="M87" s="1163"/>
      <c r="N87" s="1639"/>
      <c r="O87" s="1639"/>
      <c r="P87" s="1163"/>
      <c r="Q87" s="1163"/>
      <c r="R87" s="1163"/>
      <c r="S87" s="1163"/>
      <c r="T87" s="1639"/>
      <c r="U87" s="1163"/>
      <c r="V87" s="1163"/>
      <c r="W87" s="547"/>
      <c r="X87" s="1163"/>
      <c r="Y87" s="1163"/>
      <c r="Z87" s="1163"/>
      <c r="AA87" s="1163"/>
      <c r="AB87" s="1163"/>
      <c r="AC87" s="1635"/>
      <c r="AD87" s="569"/>
      <c r="AE87" s="569"/>
      <c r="AF87" s="569"/>
      <c r="AG87" s="569"/>
      <c r="AH87" s="1644">
        <v>11</v>
      </c>
    </row>
    <row s="1644" customFormat="1" customHeight="1" ht="11.549999999999999">
      <c r="A88" s="990"/>
      <c r="B88" s="1639"/>
      <c r="C88" s="1639"/>
      <c r="D88" s="354"/>
      <c r="J88" s="1644"/>
      <c r="K88" s="1644"/>
      <c r="M88" s="1163"/>
      <c r="N88" s="1639"/>
      <c r="O88" s="1639"/>
      <c r="P88" s="1163"/>
      <c r="Q88" s="1163"/>
      <c r="R88" s="1163"/>
      <c r="S88" s="1163"/>
      <c r="T88" s="1639"/>
      <c r="U88" s="1163"/>
      <c r="V88" s="1163"/>
      <c r="W88" s="547"/>
      <c r="X88" s="1163"/>
      <c r="Y88" s="1163"/>
      <c r="Z88" s="1163"/>
      <c r="AA88" s="1163"/>
      <c r="AB88" s="1163"/>
      <c r="AC88" s="1635"/>
      <c r="AD88" s="569"/>
      <c r="AE88" s="569"/>
      <c r="AF88" s="569"/>
      <c r="AG88" s="569"/>
      <c r="AH88" s="1644">
        <v>11</v>
      </c>
    </row>
    <row s="1644" customFormat="1" customHeight="1" ht="11.549999999999999">
      <c r="A89" s="990"/>
      <c r="B89" s="1639"/>
      <c r="C89" s="1639"/>
      <c r="D89" s="354"/>
      <c r="J89" s="1644"/>
      <c r="K89" s="1644"/>
      <c r="M89" s="1163"/>
      <c r="N89" s="1639"/>
      <c r="O89" s="1639"/>
      <c r="P89" s="1163"/>
      <c r="Q89" s="1163"/>
      <c r="R89" s="1163"/>
      <c r="S89" s="1163"/>
      <c r="T89" s="1639"/>
      <c r="U89" s="1163"/>
      <c r="V89" s="1163"/>
      <c r="W89" s="547"/>
      <c r="X89" s="1163"/>
      <c r="Y89" s="1163"/>
      <c r="Z89" s="1163"/>
      <c r="AA89" s="1163"/>
      <c r="AB89" s="1163"/>
      <c r="AC89" s="1635"/>
      <c r="AD89" s="569"/>
      <c r="AE89" s="569"/>
      <c r="AF89" s="569"/>
      <c r="AG89" s="569"/>
      <c r="AH89" s="1644">
        <v>11</v>
      </c>
    </row>
    <row s="1644" customFormat="1" customHeight="1" ht="11.549999999999999">
      <c r="A90" s="990"/>
      <c r="B90" s="1639"/>
      <c r="C90" s="1639"/>
      <c r="D90" s="354"/>
      <c r="J90" s="1644"/>
      <c r="K90" s="1644"/>
      <c r="M90" s="1163"/>
      <c r="N90" s="1639"/>
      <c r="O90" s="1639"/>
      <c r="P90" s="1163"/>
      <c r="Q90" s="1163"/>
      <c r="R90" s="1163"/>
      <c r="S90" s="1163"/>
      <c r="T90" s="1639"/>
      <c r="U90" s="1163"/>
      <c r="V90" s="1163"/>
      <c r="W90" s="547"/>
      <c r="X90" s="1163"/>
      <c r="Y90" s="1163"/>
      <c r="Z90" s="1163"/>
      <c r="AA90" s="1163"/>
      <c r="AB90" s="1163"/>
      <c r="AC90" s="1635"/>
      <c r="AD90" s="569"/>
      <c r="AE90" s="569"/>
      <c r="AF90" s="569"/>
      <c r="AG90" s="569"/>
      <c r="AH90" s="1644">
        <v>11</v>
      </c>
    </row>
    <row s="1644" customFormat="1" customHeight="1" ht="11.549999999999999">
      <c r="A91" s="990"/>
      <c r="B91" s="1639"/>
      <c r="C91" s="1639"/>
      <c r="D91" s="354"/>
      <c r="J91" s="1644"/>
      <c r="K91" s="1644"/>
      <c r="M91" s="1163"/>
      <c r="N91" s="1639"/>
      <c r="O91" s="1639"/>
      <c r="P91" s="1163"/>
      <c r="Q91" s="1163"/>
      <c r="R91" s="1163"/>
      <c r="S91" s="1163"/>
      <c r="T91" s="1639"/>
      <c r="U91" s="1163"/>
      <c r="V91" s="1163"/>
      <c r="W91" s="547"/>
      <c r="X91" s="1163"/>
      <c r="Y91" s="1163"/>
      <c r="Z91" s="1163"/>
      <c r="AA91" s="1163"/>
      <c r="AB91" s="1163"/>
      <c r="AC91" s="1635"/>
      <c r="AD91" s="569"/>
      <c r="AE91" s="569"/>
      <c r="AF91" s="569"/>
      <c r="AG91" s="569"/>
      <c r="AH91" s="1644">
        <v>11</v>
      </c>
    </row>
    <row s="1644" customFormat="1" customHeight="1" ht="11.549999999999999">
      <c r="A92" s="990"/>
      <c r="B92" s="1639"/>
      <c r="C92" s="1639"/>
      <c r="D92" s="354"/>
      <c r="J92" s="1644"/>
      <c r="K92" s="1644"/>
      <c r="M92" s="1163"/>
      <c r="N92" s="1639"/>
      <c r="O92" s="1639"/>
      <c r="P92" s="1163"/>
      <c r="Q92" s="1163"/>
      <c r="R92" s="1163"/>
      <c r="S92" s="1163"/>
      <c r="T92" s="1639"/>
      <c r="U92" s="1163"/>
      <c r="V92" s="1163"/>
      <c r="W92" s="547"/>
      <c r="X92" s="1163"/>
      <c r="Y92" s="1163"/>
      <c r="Z92" s="1163"/>
      <c r="AA92" s="1163"/>
      <c r="AB92" s="1163"/>
      <c r="AC92" s="1635"/>
      <c r="AD92" s="569"/>
      <c r="AE92" s="569"/>
      <c r="AF92" s="569"/>
      <c r="AG92" s="569"/>
      <c r="AH92" s="1644">
        <v>11</v>
      </c>
    </row>
    <row s="1644" customFormat="1" customHeight="1" ht="11.549999999999999">
      <c r="A93" s="990"/>
      <c r="B93" s="1639"/>
      <c r="C93" s="1639"/>
      <c r="D93" s="354"/>
      <c r="J93" s="1644"/>
      <c r="K93" s="1644"/>
      <c r="M93" s="1163"/>
      <c r="N93" s="1639"/>
      <c r="O93" s="1639"/>
      <c r="P93" s="1163"/>
      <c r="Q93" s="1163"/>
      <c r="R93" s="1163"/>
      <c r="S93" s="1163"/>
      <c r="T93" s="1639"/>
      <c r="U93" s="1163"/>
      <c r="V93" s="1163"/>
      <c r="W93" s="547"/>
      <c r="X93" s="1163"/>
      <c r="Y93" s="1163"/>
      <c r="Z93" s="1163"/>
      <c r="AA93" s="1163"/>
      <c r="AB93" s="1163"/>
      <c r="AC93" s="1635"/>
      <c r="AD93" s="569"/>
      <c r="AE93" s="569"/>
      <c r="AF93" s="569"/>
      <c r="AG93" s="569"/>
      <c r="AH93" s="1644">
        <v>11</v>
      </c>
    </row>
    <row s="1644" customFormat="1" customHeight="1" ht="11.549999999999999">
      <c r="A94" s="990"/>
      <c r="B94" s="1639"/>
      <c r="C94" s="1639"/>
      <c r="D94" s="354"/>
      <c r="J94" s="1644"/>
      <c r="K94" s="1644"/>
      <c r="M94" s="1163"/>
      <c r="N94" s="1639"/>
      <c r="O94" s="1639"/>
      <c r="P94" s="1163"/>
      <c r="Q94" s="1163"/>
      <c r="R94" s="1163"/>
      <c r="S94" s="1163"/>
      <c r="T94" s="1639"/>
      <c r="U94" s="1163"/>
      <c r="V94" s="1163"/>
      <c r="W94" s="547"/>
      <c r="X94" s="1163"/>
      <c r="Y94" s="1163"/>
      <c r="Z94" s="1163"/>
      <c r="AA94" s="1163"/>
      <c r="AB94" s="1163"/>
      <c r="AC94" s="1635"/>
      <c r="AD94" s="569"/>
      <c r="AE94" s="569"/>
      <c r="AF94" s="569"/>
      <c r="AG94" s="569"/>
      <c r="AH94" s="1644">
        <v>11</v>
      </c>
    </row>
    <row s="1644" customFormat="1" customHeight="1" ht="11.549999999999999">
      <c r="A95" s="990"/>
      <c r="B95" s="1639"/>
      <c r="C95" s="1639"/>
      <c r="D95" s="354"/>
      <c r="J95" s="1644"/>
      <c r="K95" s="1644"/>
      <c r="M95" s="1163"/>
      <c r="N95" s="1639"/>
      <c r="O95" s="1639"/>
      <c r="P95" s="1163"/>
      <c r="Q95" s="1163"/>
      <c r="R95" s="1163"/>
      <c r="S95" s="1163"/>
      <c r="T95" s="1639"/>
      <c r="U95" s="1163"/>
      <c r="V95" s="1163"/>
      <c r="W95" s="547"/>
      <c r="X95" s="1163"/>
      <c r="Y95" s="1163"/>
      <c r="Z95" s="1163"/>
      <c r="AA95" s="1163"/>
      <c r="AB95" s="1163"/>
      <c r="AC95" s="1635"/>
      <c r="AD95" s="569"/>
      <c r="AE95" s="569"/>
      <c r="AF95" s="569"/>
      <c r="AG95" s="569"/>
      <c r="AH95" s="1644">
        <v>11</v>
      </c>
    </row>
    <row s="1644" customFormat="1" customHeight="1" ht="11.549999999999999">
      <c r="A96" s="990"/>
      <c r="B96" s="1639"/>
      <c r="C96" s="1639"/>
      <c r="D96" s="354"/>
      <c r="J96" s="1644"/>
      <c r="K96" s="1644"/>
      <c r="M96" s="1163"/>
      <c r="N96" s="1639"/>
      <c r="O96" s="1639"/>
      <c r="P96" s="1163"/>
      <c r="Q96" s="1163"/>
      <c r="R96" s="1163"/>
      <c r="S96" s="1163"/>
      <c r="T96" s="1639"/>
      <c r="U96" s="1163"/>
      <c r="V96" s="1163"/>
      <c r="W96" s="547"/>
      <c r="X96" s="1163"/>
      <c r="Y96" s="1163"/>
      <c r="Z96" s="1163"/>
      <c r="AA96" s="1163"/>
      <c r="AB96" s="1163"/>
      <c r="AC96" s="1635"/>
      <c r="AD96" s="569"/>
      <c r="AE96" s="569"/>
      <c r="AF96" s="569"/>
      <c r="AG96" s="569"/>
      <c r="AH96" s="1644">
        <v>11</v>
      </c>
    </row>
    <row s="1644" customFormat="1" customHeight="1" ht="11.549999999999999">
      <c r="A97" s="990"/>
      <c r="B97" s="1639"/>
      <c r="C97" s="1639"/>
      <c r="D97" s="354"/>
      <c r="J97" s="1644"/>
      <c r="K97" s="1644"/>
      <c r="M97" s="1163"/>
      <c r="N97" s="1639"/>
      <c r="O97" s="1639"/>
      <c r="P97" s="1163"/>
      <c r="Q97" s="1163"/>
      <c r="R97" s="1163"/>
      <c r="S97" s="1163"/>
      <c r="T97" s="1639"/>
      <c r="U97" s="1163"/>
      <c r="V97" s="1163"/>
      <c r="W97" s="547"/>
      <c r="X97" s="1163"/>
      <c r="Y97" s="1163"/>
      <c r="Z97" s="1163"/>
      <c r="AA97" s="1163"/>
      <c r="AB97" s="1163"/>
      <c r="AC97" s="1635"/>
      <c r="AD97" s="569"/>
      <c r="AE97" s="569"/>
      <c r="AF97" s="569"/>
      <c r="AG97" s="569"/>
      <c r="AH97" s="1644">
        <v>11</v>
      </c>
    </row>
    <row s="1644" customFormat="1" customHeight="1" ht="11.549999999999999">
      <c r="A98" s="990"/>
      <c r="B98" s="1639"/>
      <c r="C98" s="1639"/>
      <c r="D98" s="354"/>
      <c r="J98" s="1644"/>
      <c r="K98" s="1644"/>
      <c r="M98" s="1163"/>
      <c r="N98" s="1639"/>
      <c r="O98" s="1639"/>
      <c r="P98" s="1163"/>
      <c r="Q98" s="1163"/>
      <c r="R98" s="1163"/>
      <c r="S98" s="1163"/>
      <c r="T98" s="1639"/>
      <c r="U98" s="1163"/>
      <c r="V98" s="1163"/>
      <c r="W98" s="547"/>
      <c r="X98" s="1163"/>
      <c r="Y98" s="1163"/>
      <c r="Z98" s="1163"/>
      <c r="AA98" s="1163"/>
      <c r="AB98" s="1163"/>
      <c r="AC98" s="1635"/>
      <c r="AD98" s="569"/>
      <c r="AE98" s="569"/>
      <c r="AF98" s="569"/>
      <c r="AG98" s="569"/>
      <c r="AH98" s="1644">
        <v>11</v>
      </c>
    </row>
    <row s="1644" customFormat="1" customHeight="1" ht="11.549999999999999">
      <c r="A99" s="990"/>
      <c r="B99" s="1639"/>
      <c r="C99" s="1639"/>
      <c r="D99" s="354"/>
      <c r="J99" s="1644"/>
      <c r="K99" s="1644"/>
      <c r="M99" s="1163"/>
      <c r="N99" s="1639"/>
      <c r="O99" s="1639"/>
      <c r="P99" s="1163"/>
      <c r="Q99" s="1163"/>
      <c r="R99" s="1163"/>
      <c r="S99" s="1163"/>
      <c r="T99" s="1639"/>
      <c r="U99" s="1163"/>
      <c r="V99" s="1163"/>
      <c r="W99" s="547"/>
      <c r="X99" s="1163"/>
      <c r="Y99" s="1163"/>
      <c r="Z99" s="1163"/>
      <c r="AA99" s="1163"/>
      <c r="AB99" s="1163"/>
      <c r="AC99" s="1635"/>
      <c r="AD99" s="569"/>
      <c r="AE99" s="569"/>
      <c r="AF99" s="569"/>
      <c r="AG99" s="569"/>
      <c r="AH99" s="1644">
        <v>11</v>
      </c>
    </row>
    <row s="1644" customFormat="1" customHeight="1" ht="11.549999999999999">
      <c r="A100" s="990"/>
      <c r="B100" s="1639"/>
      <c r="C100" s="1639"/>
      <c r="D100" s="354"/>
      <c r="J100" s="1644"/>
      <c r="K100" s="1644"/>
      <c r="M100" s="1163"/>
      <c r="N100" s="1639"/>
      <c r="O100" s="1639"/>
      <c r="P100" s="1163"/>
      <c r="Q100" s="1163"/>
      <c r="R100" s="1163"/>
      <c r="S100" s="1163"/>
      <c r="T100" s="1639"/>
      <c r="U100" s="1163"/>
      <c r="V100" s="1163"/>
      <c r="W100" s="547"/>
      <c r="X100" s="1163"/>
      <c r="Y100" s="1163"/>
      <c r="Z100" s="1163"/>
      <c r="AA100" s="1163"/>
      <c r="AB100" s="1163"/>
      <c r="AC100" s="1635"/>
      <c r="AD100" s="569"/>
      <c r="AE100" s="569"/>
      <c r="AF100" s="569"/>
      <c r="AG100" s="569"/>
      <c r="AH100" s="1644">
        <v>11</v>
      </c>
    </row>
    <row s="1644" customFormat="1" customHeight="1" ht="11.549999999999999">
      <c r="A101" s="990"/>
      <c r="B101" s="1639"/>
      <c r="C101" s="1639"/>
      <c r="D101" s="354"/>
      <c r="J101" s="1644"/>
      <c r="K101" s="1644"/>
      <c r="M101" s="1163"/>
      <c r="N101" s="1639"/>
      <c r="O101" s="1639"/>
      <c r="P101" s="1163"/>
      <c r="Q101" s="1163"/>
      <c r="R101" s="1163"/>
      <c r="S101" s="1163"/>
      <c r="T101" s="1639"/>
      <c r="U101" s="1163"/>
      <c r="V101" s="1163"/>
      <c r="W101" s="547"/>
      <c r="X101" s="1163"/>
      <c r="Y101" s="1163"/>
      <c r="Z101" s="1163"/>
      <c r="AA101" s="1163"/>
      <c r="AB101" s="1163"/>
      <c r="AC101" s="1635"/>
      <c r="AD101" s="569"/>
      <c r="AE101" s="569"/>
      <c r="AF101" s="569"/>
      <c r="AG101" s="569"/>
      <c r="AH101" s="1644">
        <v>11</v>
      </c>
    </row>
    <row s="1644" customFormat="1" customHeight="1" ht="11.549999999999999">
      <c r="A102" s="990"/>
      <c r="B102" s="1639"/>
      <c r="C102" s="1639"/>
      <c r="D102" s="354"/>
      <c r="J102" s="1644"/>
      <c r="K102" s="1644"/>
      <c r="M102" s="1163"/>
      <c r="N102" s="1639"/>
      <c r="O102" s="1639"/>
      <c r="P102" s="1163"/>
      <c r="Q102" s="1163"/>
      <c r="R102" s="1163"/>
      <c r="S102" s="1163"/>
      <c r="T102" s="1639"/>
      <c r="U102" s="1163"/>
      <c r="V102" s="1163"/>
      <c r="W102" s="547"/>
      <c r="X102" s="1163"/>
      <c r="Y102" s="1163"/>
      <c r="Z102" s="1163"/>
      <c r="AA102" s="1163"/>
      <c r="AB102" s="1163"/>
      <c r="AC102" s="1635"/>
      <c r="AD102" s="569"/>
      <c r="AE102" s="569"/>
      <c r="AF102" s="569"/>
      <c r="AG102" s="569"/>
      <c r="AH102" s="1644">
        <v>11</v>
      </c>
    </row>
    <row s="1644" customFormat="1" customHeight="1" ht="11.549999999999999">
      <c r="A103" s="990"/>
      <c r="B103" s="1639"/>
      <c r="C103" s="1639"/>
      <c r="D103" s="354"/>
      <c r="J103" s="1644"/>
      <c r="K103" s="1644"/>
      <c r="M103" s="1163"/>
      <c r="N103" s="1639"/>
      <c r="O103" s="1639"/>
      <c r="P103" s="1163"/>
      <c r="Q103" s="1163"/>
      <c r="R103" s="1163"/>
      <c r="S103" s="1163"/>
      <c r="T103" s="1639"/>
      <c r="U103" s="1163"/>
      <c r="V103" s="1163"/>
      <c r="W103" s="547"/>
      <c r="X103" s="1163"/>
      <c r="Y103" s="1163"/>
      <c r="Z103" s="1163"/>
      <c r="AA103" s="1163"/>
      <c r="AB103" s="1163"/>
      <c r="AC103" s="1635"/>
      <c r="AD103" s="569"/>
      <c r="AE103" s="569"/>
      <c r="AF103" s="569"/>
      <c r="AG103" s="569"/>
      <c r="AH103" s="1644">
        <v>11</v>
      </c>
    </row>
    <row s="1644" customFormat="1" customHeight="1" ht="11.549999999999999">
      <c r="A104" s="990"/>
      <c r="B104" s="1639"/>
      <c r="C104" s="1639"/>
      <c r="D104" s="354"/>
      <c r="J104" s="1644"/>
      <c r="K104" s="1644"/>
      <c r="M104" s="1163"/>
      <c r="N104" s="1639"/>
      <c r="O104" s="1639"/>
      <c r="P104" s="1163"/>
      <c r="Q104" s="1163"/>
      <c r="R104" s="1163"/>
      <c r="S104" s="1163"/>
      <c r="T104" s="1639"/>
      <c r="U104" s="1163"/>
      <c r="V104" s="1163"/>
      <c r="W104" s="547"/>
      <c r="X104" s="1163"/>
      <c r="Y104" s="1163"/>
      <c r="Z104" s="1163"/>
      <c r="AA104" s="1163"/>
      <c r="AB104" s="1163"/>
      <c r="AC104" s="1635"/>
      <c r="AD104" s="569"/>
      <c r="AE104" s="569"/>
      <c r="AF104" s="569"/>
      <c r="AG104" s="569"/>
      <c r="AH104" s="1644">
        <v>11</v>
      </c>
    </row>
    <row s="1644" customFormat="1" customHeight="1" ht="11.549999999999999">
      <c r="A105" s="990"/>
      <c r="B105" s="1639"/>
      <c r="C105" s="1639"/>
      <c r="D105" s="354"/>
      <c r="J105" s="1644"/>
      <c r="K105" s="1644"/>
      <c r="M105" s="1163"/>
      <c r="N105" s="1639"/>
      <c r="O105" s="1639"/>
      <c r="P105" s="1163"/>
      <c r="Q105" s="1163"/>
      <c r="R105" s="1163"/>
      <c r="S105" s="1163"/>
      <c r="T105" s="1639"/>
      <c r="U105" s="1163"/>
      <c r="V105" s="1163"/>
      <c r="W105" s="547"/>
      <c r="X105" s="1163"/>
      <c r="Y105" s="1163"/>
      <c r="Z105" s="1163"/>
      <c r="AA105" s="1163"/>
      <c r="AB105" s="1163"/>
      <c r="AC105" s="1635"/>
      <c r="AD105" s="569"/>
      <c r="AE105" s="569"/>
      <c r="AF105" s="569"/>
      <c r="AG105" s="569"/>
      <c r="AH105" s="1644">
        <v>11</v>
      </c>
    </row>
    <row s="1644" customFormat="1" customHeight="1" ht="11.549999999999999">
      <c r="A106" s="990"/>
      <c r="B106" s="1639"/>
      <c r="C106" s="1639"/>
      <c r="D106" s="354"/>
      <c r="J106" s="1644"/>
      <c r="K106" s="1644"/>
      <c r="M106" s="1163"/>
      <c r="N106" s="1639"/>
      <c r="O106" s="1639"/>
      <c r="P106" s="1163"/>
      <c r="Q106" s="1163"/>
      <c r="R106" s="1163"/>
      <c r="S106" s="1163"/>
      <c r="T106" s="1639"/>
      <c r="U106" s="1163"/>
      <c r="V106" s="1163"/>
      <c r="W106" s="547"/>
      <c r="X106" s="1163"/>
      <c r="Y106" s="1163"/>
      <c r="Z106" s="1163"/>
      <c r="AA106" s="1163"/>
      <c r="AB106" s="1163"/>
      <c r="AC106" s="1635"/>
      <c r="AD106" s="569"/>
      <c r="AE106" s="569"/>
      <c r="AF106" s="569"/>
      <c r="AG106" s="569"/>
      <c r="AH106" s="1644">
        <v>11</v>
      </c>
    </row>
    <row s="1644" customFormat="1" customHeight="1" ht="11.549999999999999">
      <c r="A107" s="990"/>
      <c r="B107" s="1639"/>
      <c r="C107" s="1639"/>
      <c r="D107" s="354"/>
      <c r="J107" s="1644"/>
      <c r="K107" s="1644"/>
      <c r="M107" s="1163"/>
      <c r="N107" s="1639"/>
      <c r="O107" s="1639"/>
      <c r="P107" s="1163"/>
      <c r="Q107" s="1163"/>
      <c r="R107" s="1163"/>
      <c r="S107" s="1163"/>
      <c r="T107" s="1639"/>
      <c r="U107" s="1163"/>
      <c r="V107" s="1163"/>
      <c r="W107" s="547"/>
      <c r="X107" s="1163"/>
      <c r="Y107" s="1163"/>
      <c r="Z107" s="1163"/>
      <c r="AA107" s="1163"/>
      <c r="AB107" s="1163"/>
      <c r="AC107" s="1635"/>
      <c r="AD107" s="569"/>
      <c r="AE107" s="569"/>
      <c r="AF107" s="569"/>
      <c r="AG107" s="569"/>
      <c r="AH107" s="1644">
        <v>11</v>
      </c>
    </row>
    <row s="1644" customFormat="1" customHeight="1" ht="11.549999999999999">
      <c r="A108" s="990"/>
      <c r="B108" s="1639"/>
      <c r="C108" s="1639"/>
      <c r="D108" s="354"/>
      <c r="J108" s="1644"/>
      <c r="K108" s="1644"/>
      <c r="M108" s="1163"/>
      <c r="N108" s="1639"/>
      <c r="O108" s="1639"/>
      <c r="P108" s="1163"/>
      <c r="Q108" s="1163"/>
      <c r="R108" s="1163"/>
      <c r="S108" s="1163"/>
      <c r="T108" s="1639"/>
      <c r="U108" s="1163"/>
      <c r="V108" s="1163"/>
      <c r="W108" s="547"/>
      <c r="X108" s="1163"/>
      <c r="Y108" s="1163"/>
      <c r="Z108" s="1163"/>
      <c r="AA108" s="1163"/>
      <c r="AB108" s="1163"/>
      <c r="AC108" s="1635"/>
      <c r="AD108" s="569"/>
      <c r="AE108" s="569"/>
      <c r="AF108" s="569"/>
      <c r="AG108" s="569"/>
      <c r="AH108" s="1644">
        <v>11</v>
      </c>
    </row>
    <row s="1644" customFormat="1" customHeight="1" ht="11.549999999999999">
      <c r="A109" s="990"/>
      <c r="B109" s="1639"/>
      <c r="C109" s="1639"/>
      <c r="D109" s="354"/>
      <c r="J109" s="1644"/>
      <c r="K109" s="1644"/>
      <c r="M109" s="1163"/>
      <c r="N109" s="1639"/>
      <c r="O109" s="1639"/>
      <c r="P109" s="1163"/>
      <c r="Q109" s="1163"/>
      <c r="R109" s="1163"/>
      <c r="S109" s="1163"/>
      <c r="T109" s="1639"/>
      <c r="U109" s="1163"/>
      <c r="V109" s="1163"/>
      <c r="W109" s="547"/>
      <c r="X109" s="1163"/>
      <c r="Y109" s="1163"/>
      <c r="Z109" s="1163"/>
      <c r="AA109" s="1163"/>
      <c r="AB109" s="1163"/>
      <c r="AC109" s="1635"/>
      <c r="AD109" s="569"/>
      <c r="AE109" s="569"/>
      <c r="AF109" s="569"/>
      <c r="AG109" s="569"/>
      <c r="AH109" s="1644">
        <v>11</v>
      </c>
    </row>
    <row s="1644" customFormat="1" customHeight="1" ht="11.549999999999999">
      <c r="A110" s="990"/>
      <c r="B110" s="1639"/>
      <c r="C110" s="1639"/>
      <c r="D110" s="354"/>
      <c r="J110" s="1644"/>
      <c r="K110" s="1644"/>
      <c r="M110" s="1163"/>
      <c r="N110" s="1639"/>
      <c r="O110" s="1639"/>
      <c r="P110" s="1163"/>
      <c r="Q110" s="1163"/>
      <c r="R110" s="1163"/>
      <c r="S110" s="1163"/>
      <c r="T110" s="1639"/>
      <c r="U110" s="1163"/>
      <c r="V110" s="1163"/>
      <c r="W110" s="547"/>
      <c r="X110" s="1163"/>
      <c r="Y110" s="1163"/>
      <c r="Z110" s="1163"/>
      <c r="AA110" s="1163"/>
      <c r="AB110" s="1163"/>
      <c r="AC110" s="1635"/>
      <c r="AD110" s="569"/>
      <c r="AE110" s="569"/>
      <c r="AF110" s="569"/>
      <c r="AG110" s="569"/>
      <c r="AH110" s="1644">
        <v>11</v>
      </c>
    </row>
    <row s="1644" customFormat="1" customHeight="1" ht="11.549999999999999">
      <c r="A111" s="990"/>
      <c r="B111" s="1639"/>
      <c r="C111" s="1639"/>
      <c r="D111" s="354"/>
      <c r="J111" s="1644"/>
      <c r="K111" s="1644"/>
      <c r="M111" s="1163"/>
      <c r="N111" s="1639"/>
      <c r="O111" s="1639"/>
      <c r="P111" s="1163"/>
      <c r="Q111" s="1163"/>
      <c r="R111" s="1163"/>
      <c r="S111" s="1163"/>
      <c r="T111" s="1639"/>
      <c r="U111" s="1163"/>
      <c r="V111" s="1163"/>
      <c r="W111" s="547"/>
      <c r="X111" s="1163"/>
      <c r="Y111" s="1163"/>
      <c r="Z111" s="1163"/>
      <c r="AA111" s="1163"/>
      <c r="AB111" s="1163"/>
      <c r="AC111" s="1635"/>
      <c r="AD111" s="569"/>
      <c r="AE111" s="569"/>
      <c r="AF111" s="569"/>
      <c r="AG111" s="569"/>
      <c r="AH111" s="1644">
        <v>11</v>
      </c>
    </row>
    <row s="1644" customFormat="1" customHeight="1" ht="11.549999999999999">
      <c r="A112" s="990"/>
      <c r="B112" s="1639"/>
      <c r="C112" s="1639"/>
      <c r="D112" s="354"/>
      <c r="J112" s="1644"/>
      <c r="K112" s="1644"/>
      <c r="M112" s="1163"/>
      <c r="N112" s="1639"/>
      <c r="O112" s="1639"/>
      <c r="P112" s="1163"/>
      <c r="Q112" s="1163"/>
      <c r="R112" s="1163"/>
      <c r="S112" s="1163"/>
      <c r="T112" s="1639"/>
      <c r="U112" s="1163"/>
      <c r="V112" s="1163"/>
      <c r="W112" s="547"/>
      <c r="X112" s="1163"/>
      <c r="Y112" s="1163"/>
      <c r="Z112" s="1163"/>
      <c r="AA112" s="1163"/>
      <c r="AB112" s="1163"/>
      <c r="AC112" s="1635"/>
      <c r="AD112" s="569"/>
      <c r="AE112" s="569"/>
      <c r="AF112" s="569"/>
      <c r="AG112" s="569"/>
      <c r="AH112" s="1644">
        <v>11</v>
      </c>
    </row>
    <row s="1644" customFormat="1" customHeight="1" ht="11.549999999999999">
      <c r="A113" s="990"/>
      <c r="B113" s="1639"/>
      <c r="C113" s="1639"/>
      <c r="D113" s="354"/>
      <c r="J113" s="1644"/>
      <c r="K113" s="1644"/>
      <c r="M113" s="1163"/>
      <c r="N113" s="1639"/>
      <c r="O113" s="1639"/>
      <c r="P113" s="1163"/>
      <c r="Q113" s="1163"/>
      <c r="R113" s="1163"/>
      <c r="S113" s="1163"/>
      <c r="T113" s="1639"/>
      <c r="U113" s="1163"/>
      <c r="V113" s="1163"/>
      <c r="W113" s="547"/>
      <c r="X113" s="1163"/>
      <c r="Y113" s="1163"/>
      <c r="Z113" s="1163"/>
      <c r="AA113" s="1163"/>
      <c r="AB113" s="1163"/>
      <c r="AC113" s="1635"/>
      <c r="AD113" s="569"/>
      <c r="AE113" s="569"/>
      <c r="AF113" s="569"/>
      <c r="AG113" s="569"/>
      <c r="AH113" s="1644">
        <v>11</v>
      </c>
    </row>
    <row s="1644" customFormat="1" customHeight="1" ht="11.549999999999999">
      <c r="A114" s="990"/>
      <c r="B114" s="1639"/>
      <c r="C114" s="1639"/>
      <c r="D114" s="354"/>
      <c r="J114" s="1644"/>
      <c r="K114" s="1644"/>
      <c r="M114" s="1163"/>
      <c r="N114" s="1639"/>
      <c r="O114" s="1639"/>
      <c r="P114" s="1163"/>
      <c r="Q114" s="1163"/>
      <c r="R114" s="1163"/>
      <c r="S114" s="1163"/>
      <c r="T114" s="1639"/>
      <c r="U114" s="1163"/>
      <c r="V114" s="1163"/>
      <c r="W114" s="547"/>
      <c r="X114" s="1163"/>
      <c r="Y114" s="1163"/>
      <c r="Z114" s="1163"/>
      <c r="AA114" s="1163"/>
      <c r="AB114" s="1163"/>
      <c r="AC114" s="1635"/>
      <c r="AD114" s="569"/>
      <c r="AE114" s="569"/>
      <c r="AF114" s="569"/>
      <c r="AG114" s="569"/>
      <c r="AH114" s="1644">
        <v>11</v>
      </c>
    </row>
    <row s="1644" customFormat="1" customHeight="1" ht="11.549999999999999">
      <c r="A115" s="990"/>
      <c r="B115" s="1639"/>
      <c r="C115" s="1639"/>
      <c r="D115" s="354"/>
      <c r="J115" s="1644"/>
      <c r="K115" s="1644"/>
      <c r="M115" s="1163"/>
      <c r="N115" s="1639"/>
      <c r="O115" s="1639"/>
      <c r="P115" s="1163"/>
      <c r="Q115" s="1163"/>
      <c r="R115" s="1163"/>
      <c r="S115" s="1163"/>
      <c r="T115" s="1639"/>
      <c r="U115" s="1163"/>
      <c r="V115" s="1163"/>
      <c r="W115" s="547"/>
      <c r="X115" s="1163"/>
      <c r="Y115" s="1163"/>
      <c r="Z115" s="1163"/>
      <c r="AA115" s="1163"/>
      <c r="AB115" s="1163"/>
      <c r="AC115" s="1635"/>
      <c r="AD115" s="569"/>
      <c r="AE115" s="569"/>
      <c r="AF115" s="569"/>
      <c r="AG115" s="569"/>
      <c r="AH115" s="1644">
        <v>11</v>
      </c>
    </row>
    <row s="1644" customFormat="1" customHeight="1" ht="11.549999999999999">
      <c r="A116" s="990"/>
      <c r="B116" s="1639"/>
      <c r="C116" s="1639"/>
      <c r="D116" s="354"/>
      <c r="J116" s="1644"/>
      <c r="K116" s="1644"/>
      <c r="M116" s="1163"/>
      <c r="N116" s="1639"/>
      <c r="O116" s="1639"/>
      <c r="P116" s="1163"/>
      <c r="Q116" s="1163"/>
      <c r="R116" s="1163"/>
      <c r="S116" s="1163"/>
      <c r="T116" s="1639"/>
      <c r="U116" s="1163"/>
      <c r="V116" s="1163"/>
      <c r="W116" s="547"/>
      <c r="X116" s="1163"/>
      <c r="Y116" s="1163"/>
      <c r="Z116" s="1163"/>
      <c r="AA116" s="1163"/>
      <c r="AB116" s="1163"/>
      <c r="AC116" s="1635"/>
      <c r="AD116" s="569"/>
      <c r="AE116" s="569"/>
      <c r="AF116" s="569"/>
      <c r="AG116" s="569"/>
      <c r="AH116" s="1644">
        <v>11</v>
      </c>
    </row>
    <row s="1644" customFormat="1" customHeight="1" ht="11.549999999999999">
      <c r="A117" s="990"/>
      <c r="B117" s="1639"/>
      <c r="C117" s="1639"/>
      <c r="D117" s="354"/>
      <c r="J117" s="1644"/>
      <c r="K117" s="1644"/>
      <c r="M117" s="1163"/>
      <c r="N117" s="1639"/>
      <c r="O117" s="1639"/>
      <c r="P117" s="1163"/>
      <c r="Q117" s="1163"/>
      <c r="R117" s="1163"/>
      <c r="S117" s="1163"/>
      <c r="T117" s="1639"/>
      <c r="U117" s="1163"/>
      <c r="V117" s="1163"/>
      <c r="W117" s="547"/>
      <c r="X117" s="1163"/>
      <c r="Y117" s="1163"/>
      <c r="Z117" s="1163"/>
      <c r="AA117" s="1163"/>
      <c r="AB117" s="1163"/>
      <c r="AC117" s="1635"/>
      <c r="AD117" s="569"/>
      <c r="AE117" s="569"/>
      <c r="AF117" s="569"/>
      <c r="AG117" s="569"/>
      <c r="AH117" s="1644">
        <v>11</v>
      </c>
    </row>
    <row s="1644" customFormat="1" customHeight="1" ht="11.549999999999999">
      <c r="A118" s="990"/>
      <c r="B118" s="1639"/>
      <c r="C118" s="1639"/>
      <c r="D118" s="354"/>
      <c r="J118" s="1644"/>
      <c r="K118" s="1644"/>
      <c r="M118" s="1163"/>
      <c r="N118" s="1639"/>
      <c r="O118" s="1639"/>
      <c r="P118" s="1163"/>
      <c r="Q118" s="1163"/>
      <c r="R118" s="1163"/>
      <c r="S118" s="1163"/>
      <c r="T118" s="1639"/>
      <c r="U118" s="1163"/>
      <c r="V118" s="1163"/>
      <c r="W118" s="547"/>
      <c r="X118" s="1163"/>
      <c r="Y118" s="1163"/>
      <c r="Z118" s="1163"/>
      <c r="AA118" s="1163"/>
      <c r="AB118" s="1163"/>
      <c r="AC118" s="1635"/>
      <c r="AD118" s="569"/>
      <c r="AE118" s="569"/>
      <c r="AF118" s="569"/>
      <c r="AG118" s="569"/>
      <c r="AH118" s="1644">
        <v>11</v>
      </c>
    </row>
    <row s="1644" customFormat="1" customHeight="1" ht="11.549999999999999">
      <c r="A119" s="990"/>
      <c r="B119" s="1639"/>
      <c r="C119" s="1639"/>
      <c r="D119" s="354"/>
      <c r="J119" s="1644"/>
      <c r="K119" s="1644"/>
      <c r="M119" s="1163"/>
      <c r="N119" s="1639"/>
      <c r="O119" s="1639"/>
      <c r="P119" s="1163"/>
      <c r="Q119" s="1163"/>
      <c r="R119" s="1163"/>
      <c r="S119" s="1163"/>
      <c r="T119" s="1639"/>
      <c r="U119" s="1163"/>
      <c r="V119" s="1163"/>
      <c r="W119" s="547"/>
      <c r="X119" s="1163"/>
      <c r="Y119" s="1163"/>
      <c r="Z119" s="1163"/>
      <c r="AA119" s="1163"/>
      <c r="AB119" s="1163"/>
      <c r="AC119" s="1635"/>
      <c r="AD119" s="569"/>
      <c r="AE119" s="569"/>
      <c r="AF119" s="569"/>
      <c r="AG119" s="569"/>
      <c r="AH119" s="1644">
        <v>11</v>
      </c>
    </row>
    <row s="1644" customFormat="1" customHeight="1" ht="11.549999999999999">
      <c r="A120" s="990"/>
      <c r="B120" s="1639"/>
      <c r="C120" s="1639"/>
      <c r="D120" s="354"/>
      <c r="J120" s="1644"/>
      <c r="K120" s="1644"/>
      <c r="M120" s="1163"/>
      <c r="N120" s="1639"/>
      <c r="O120" s="1639"/>
      <c r="P120" s="1163"/>
      <c r="Q120" s="1163"/>
      <c r="R120" s="1163"/>
      <c r="S120" s="1163"/>
      <c r="T120" s="1639"/>
      <c r="U120" s="1163"/>
      <c r="V120" s="1163"/>
      <c r="W120" s="547"/>
      <c r="X120" s="1163"/>
      <c r="Y120" s="1163"/>
      <c r="Z120" s="1163"/>
      <c r="AA120" s="1163"/>
      <c r="AB120" s="1163"/>
      <c r="AC120" s="1635"/>
      <c r="AD120" s="569"/>
      <c r="AE120" s="569"/>
      <c r="AF120" s="569"/>
      <c r="AG120" s="569"/>
      <c r="AH120" s="1644">
        <v>11</v>
      </c>
    </row>
    <row s="1644" customFormat="1" customHeight="1" ht="11.549999999999999">
      <c r="A121" s="990"/>
      <c r="B121" s="1639"/>
      <c r="C121" s="1639"/>
      <c r="D121" s="354"/>
      <c r="J121" s="1644"/>
      <c r="K121" s="1644"/>
      <c r="M121" s="1163"/>
      <c r="N121" s="1639"/>
      <c r="O121" s="1639"/>
      <c r="P121" s="1163"/>
      <c r="Q121" s="1163"/>
      <c r="R121" s="1163"/>
      <c r="S121" s="1163"/>
      <c r="T121" s="1639"/>
      <c r="U121" s="1163"/>
      <c r="V121" s="1163"/>
      <c r="W121" s="547"/>
      <c r="X121" s="1163"/>
      <c r="Y121" s="1163"/>
      <c r="Z121" s="1163"/>
      <c r="AA121" s="1163"/>
      <c r="AB121" s="1163"/>
      <c r="AC121" s="1635"/>
      <c r="AD121" s="569"/>
      <c r="AE121" s="569"/>
      <c r="AF121" s="569"/>
      <c r="AG121" s="569"/>
      <c r="AH121" s="1644">
        <v>11</v>
      </c>
    </row>
    <row s="1644" customFormat="1" customHeight="1" ht="11.549999999999999">
      <c r="A122" s="990"/>
      <c r="B122" s="1639"/>
      <c r="C122" s="1639"/>
      <c r="D122" s="354"/>
      <c r="J122" s="1644"/>
      <c r="K122" s="1644"/>
      <c r="M122" s="1163"/>
      <c r="N122" s="1639"/>
      <c r="O122" s="1639"/>
      <c r="P122" s="1163"/>
      <c r="Q122" s="1163"/>
      <c r="R122" s="1163"/>
      <c r="S122" s="1163"/>
      <c r="T122" s="1639"/>
      <c r="U122" s="1163"/>
      <c r="V122" s="1163"/>
      <c r="W122" s="547"/>
      <c r="X122" s="1163"/>
      <c r="Y122" s="1163"/>
      <c r="Z122" s="1163"/>
      <c r="AA122" s="1163"/>
      <c r="AB122" s="1163"/>
      <c r="AC122" s="1635"/>
      <c r="AD122" s="569"/>
      <c r="AE122" s="569"/>
      <c r="AF122" s="569"/>
      <c r="AG122" s="569"/>
      <c r="AH122" s="1644">
        <v>11</v>
      </c>
    </row>
    <row s="1644" customFormat="1" customHeight="1" ht="11.549999999999999">
      <c r="A123" s="990"/>
      <c r="B123" s="1639"/>
      <c r="C123" s="1639"/>
      <c r="D123" s="354"/>
      <c r="J123" s="1644"/>
      <c r="K123" s="1644"/>
      <c r="M123" s="1163"/>
      <c r="N123" s="1639"/>
      <c r="O123" s="1639"/>
      <c r="P123" s="1163"/>
      <c r="Q123" s="1163"/>
      <c r="R123" s="1163"/>
      <c r="S123" s="1163"/>
      <c r="T123" s="1639"/>
      <c r="U123" s="1163"/>
      <c r="V123" s="1163"/>
      <c r="W123" s="547"/>
      <c r="X123" s="1163"/>
      <c r="Y123" s="1163"/>
      <c r="Z123" s="1163"/>
      <c r="AA123" s="1163"/>
      <c r="AB123" s="1163"/>
      <c r="AC123" s="1635"/>
      <c r="AD123" s="569"/>
      <c r="AE123" s="569"/>
      <c r="AF123" s="569"/>
      <c r="AG123" s="569"/>
      <c r="AH123" s="1644">
        <v>11</v>
      </c>
    </row>
    <row s="1644" customFormat="1" customHeight="1" ht="11.549999999999999">
      <c r="A124" s="990"/>
      <c r="B124" s="1639"/>
      <c r="C124" s="1639"/>
      <c r="D124" s="354"/>
      <c r="J124" s="1644"/>
      <c r="K124" s="1644"/>
      <c r="M124" s="1163"/>
      <c r="N124" s="1639"/>
      <c r="O124" s="1639"/>
      <c r="P124" s="1163"/>
      <c r="Q124" s="1163"/>
      <c r="R124" s="1163"/>
      <c r="S124" s="1163"/>
      <c r="T124" s="1639"/>
      <c r="U124" s="1163"/>
      <c r="V124" s="1163"/>
      <c r="W124" s="547"/>
      <c r="X124" s="1163"/>
      <c r="Y124" s="1163"/>
      <c r="Z124" s="1163"/>
      <c r="AA124" s="1163"/>
      <c r="AB124" s="1163"/>
      <c r="AC124" s="1635"/>
      <c r="AD124" s="569"/>
      <c r="AE124" s="569"/>
      <c r="AF124" s="569"/>
      <c r="AG124" s="569"/>
      <c r="AH124" s="1644">
        <v>11</v>
      </c>
    </row>
    <row s="1644" customFormat="1" customHeight="1" ht="11.549999999999999">
      <c r="A125" s="990"/>
      <c r="B125" s="1639"/>
      <c r="C125" s="1639"/>
      <c r="D125" s="354"/>
      <c r="J125" s="1644"/>
      <c r="K125" s="1644"/>
      <c r="M125" s="1163"/>
      <c r="N125" s="1639"/>
      <c r="O125" s="1639"/>
      <c r="P125" s="1163"/>
      <c r="Q125" s="1163"/>
      <c r="R125" s="1163"/>
      <c r="S125" s="1163"/>
      <c r="T125" s="1639"/>
      <c r="U125" s="1163"/>
      <c r="V125" s="1163"/>
      <c r="W125" s="547"/>
      <c r="X125" s="1163"/>
      <c r="Y125" s="1163"/>
      <c r="Z125" s="1163"/>
      <c r="AA125" s="1163"/>
      <c r="AB125" s="1163"/>
      <c r="AC125" s="1635"/>
      <c r="AD125" s="569"/>
      <c r="AE125" s="569"/>
      <c r="AF125" s="569"/>
      <c r="AG125" s="569"/>
      <c r="AH125" s="1644">
        <v>11</v>
      </c>
    </row>
    <row s="1644" customFormat="1" customHeight="1" ht="11.549999999999999">
      <c r="A126" s="990"/>
      <c r="B126" s="1639"/>
      <c r="C126" s="1639"/>
      <c r="D126" s="354"/>
      <c r="J126" s="1644"/>
      <c r="K126" s="1644"/>
      <c r="M126" s="1163"/>
      <c r="N126" s="1639"/>
      <c r="O126" s="1639"/>
      <c r="P126" s="1163"/>
      <c r="Q126" s="1163"/>
      <c r="R126" s="1163"/>
      <c r="S126" s="1163"/>
      <c r="T126" s="1639"/>
      <c r="U126" s="1163"/>
      <c r="V126" s="1163"/>
      <c r="W126" s="547"/>
      <c r="X126" s="1163"/>
      <c r="Y126" s="1163"/>
      <c r="Z126" s="1163"/>
      <c r="AA126" s="1163"/>
      <c r="AB126" s="1163"/>
      <c r="AC126" s="1635"/>
      <c r="AD126" s="569"/>
      <c r="AE126" s="569"/>
      <c r="AF126" s="569"/>
      <c r="AG126" s="569"/>
      <c r="AH126" s="1644">
        <v>11</v>
      </c>
    </row>
    <row s="1644" customFormat="1" customHeight="1" ht="11.549999999999999">
      <c r="A127" s="990"/>
      <c r="B127" s="1639"/>
      <c r="C127" s="1639"/>
      <c r="D127" s="354"/>
      <c r="J127" s="1644"/>
      <c r="K127" s="1644"/>
      <c r="M127" s="1163"/>
      <c r="N127" s="1639"/>
      <c r="O127" s="1639"/>
      <c r="P127" s="1163"/>
      <c r="Q127" s="1163"/>
      <c r="R127" s="1163"/>
      <c r="S127" s="1163"/>
      <c r="T127" s="1639"/>
      <c r="U127" s="1163"/>
      <c r="V127" s="1163"/>
      <c r="W127" s="547"/>
      <c r="X127" s="1163"/>
      <c r="Y127" s="1163"/>
      <c r="Z127" s="1163"/>
      <c r="AA127" s="1163"/>
      <c r="AB127" s="1163"/>
      <c r="AC127" s="1635"/>
      <c r="AD127" s="569"/>
      <c r="AE127" s="569"/>
      <c r="AF127" s="569"/>
      <c r="AG127" s="569"/>
      <c r="AH127" s="1644">
        <v>11</v>
      </c>
    </row>
    <row s="1644" customFormat="1" customHeight="1" ht="11.549999999999999">
      <c r="A128" s="990"/>
      <c r="B128" s="1639"/>
      <c r="C128" s="1639"/>
      <c r="D128" s="354"/>
      <c r="J128" s="1644"/>
      <c r="K128" s="1644"/>
      <c r="M128" s="1163"/>
      <c r="N128" s="1639"/>
      <c r="O128" s="1639"/>
      <c r="P128" s="1163"/>
      <c r="Q128" s="1163"/>
      <c r="R128" s="1163"/>
      <c r="S128" s="1163"/>
      <c r="T128" s="1639"/>
      <c r="U128" s="1163"/>
      <c r="V128" s="1163"/>
      <c r="W128" s="547"/>
      <c r="X128" s="1163"/>
      <c r="Y128" s="1163"/>
      <c r="Z128" s="1163"/>
      <c r="AA128" s="1163"/>
      <c r="AB128" s="1163"/>
      <c r="AC128" s="1635"/>
      <c r="AD128" s="569"/>
      <c r="AE128" s="569"/>
      <c r="AF128" s="569"/>
      <c r="AG128" s="569"/>
      <c r="AH128" s="1644">
        <v>11</v>
      </c>
    </row>
    <row s="1644" customFormat="1" customHeight="1" ht="11.549999999999999">
      <c r="A129" s="990"/>
      <c r="B129" s="1639"/>
      <c r="C129" s="1639"/>
      <c r="D129" s="354"/>
      <c r="J129" s="1644"/>
      <c r="K129" s="1644"/>
      <c r="M129" s="1163"/>
      <c r="N129" s="1639"/>
      <c r="O129" s="1639"/>
      <c r="P129" s="1163"/>
      <c r="Q129" s="1163"/>
      <c r="R129" s="1163"/>
      <c r="S129" s="1163"/>
      <c r="T129" s="1639"/>
      <c r="U129" s="1163"/>
      <c r="V129" s="1163"/>
      <c r="W129" s="547"/>
      <c r="X129" s="1163"/>
      <c r="Y129" s="1163"/>
      <c r="Z129" s="1163"/>
      <c r="AA129" s="1163"/>
      <c r="AB129" s="1163"/>
      <c r="AC129" s="1635"/>
      <c r="AD129" s="569"/>
      <c r="AE129" s="569"/>
      <c r="AF129" s="569"/>
      <c r="AG129" s="569"/>
      <c r="AH129" s="1644">
        <v>11</v>
      </c>
    </row>
    <row s="1644" customFormat="1" customHeight="1" ht="11.549999999999999">
      <c r="A130" s="990"/>
      <c r="B130" s="1639"/>
      <c r="C130" s="1639"/>
      <c r="D130" s="354"/>
      <c r="J130" s="1644"/>
      <c r="K130" s="1644"/>
      <c r="M130" s="1163"/>
      <c r="N130" s="1639"/>
      <c r="O130" s="1639"/>
      <c r="P130" s="1163"/>
      <c r="Q130" s="1163"/>
      <c r="R130" s="1163"/>
      <c r="S130" s="1163"/>
      <c r="T130" s="1639"/>
      <c r="U130" s="1163"/>
      <c r="V130" s="1163"/>
      <c r="W130" s="547"/>
      <c r="X130" s="1163"/>
      <c r="Y130" s="1163"/>
      <c r="Z130" s="1163"/>
      <c r="AA130" s="1163"/>
      <c r="AB130" s="1163"/>
      <c r="AC130" s="1635"/>
      <c r="AD130" s="569"/>
      <c r="AE130" s="569"/>
      <c r="AF130" s="569"/>
      <c r="AG130" s="569"/>
      <c r="AH130" s="1644">
        <v>11</v>
      </c>
    </row>
    <row s="1644" customFormat="1" customHeight="1" ht="11.549999999999999">
      <c r="A131" s="990"/>
      <c r="B131" s="1639"/>
      <c r="C131" s="1639"/>
      <c r="D131" s="354"/>
      <c r="J131" s="1644"/>
      <c r="K131" s="1644"/>
      <c r="M131" s="1163"/>
      <c r="N131" s="1639"/>
      <c r="O131" s="1639"/>
      <c r="P131" s="1163"/>
      <c r="Q131" s="1163"/>
      <c r="R131" s="1163"/>
      <c r="S131" s="1163"/>
      <c r="T131" s="1639"/>
      <c r="U131" s="1163"/>
      <c r="V131" s="1163"/>
      <c r="W131" s="547"/>
      <c r="X131" s="1163"/>
      <c r="Y131" s="1163"/>
      <c r="Z131" s="1163"/>
      <c r="AA131" s="1163"/>
      <c r="AB131" s="1163"/>
      <c r="AC131" s="1635"/>
      <c r="AD131" s="569"/>
      <c r="AE131" s="569"/>
      <c r="AF131" s="569"/>
      <c r="AG131" s="569"/>
      <c r="AH131" s="1644">
        <v>11</v>
      </c>
    </row>
    <row s="1644" customFormat="1" customHeight="1" ht="11.549999999999999">
      <c r="A132" s="990"/>
      <c r="B132" s="1639"/>
      <c r="C132" s="1639"/>
      <c r="D132" s="354"/>
      <c r="J132" s="1644"/>
      <c r="K132" s="1644"/>
      <c r="M132" s="1163"/>
      <c r="N132" s="1639"/>
      <c r="O132" s="1639"/>
      <c r="P132" s="1163"/>
      <c r="Q132" s="1163"/>
      <c r="R132" s="1163"/>
      <c r="S132" s="1163"/>
      <c r="T132" s="1639"/>
      <c r="U132" s="1163"/>
      <c r="V132" s="1163"/>
      <c r="W132" s="547"/>
      <c r="X132" s="1163"/>
      <c r="Y132" s="1163"/>
      <c r="Z132" s="1163"/>
      <c r="AA132" s="1163"/>
      <c r="AB132" s="1163"/>
      <c r="AC132" s="1635"/>
      <c r="AD132" s="569"/>
      <c r="AE132" s="569"/>
      <c r="AF132" s="569"/>
      <c r="AG132" s="569"/>
      <c r="AH132" s="1644">
        <v>11</v>
      </c>
    </row>
    <row s="1644" customFormat="1" customHeight="1" ht="11.549999999999999">
      <c r="A133" s="990"/>
      <c r="B133" s="1639"/>
      <c r="C133" s="1639"/>
      <c r="D133" s="354"/>
      <c r="J133" s="1644"/>
      <c r="K133" s="1644"/>
      <c r="M133" s="1163"/>
      <c r="N133" s="1639"/>
      <c r="O133" s="1639"/>
      <c r="P133" s="1163"/>
      <c r="Q133" s="1163"/>
      <c r="R133" s="1163"/>
      <c r="S133" s="1163"/>
      <c r="T133" s="1639"/>
      <c r="U133" s="1163"/>
      <c r="V133" s="1163"/>
      <c r="W133" s="547"/>
      <c r="X133" s="1163"/>
      <c r="Y133" s="1163"/>
      <c r="Z133" s="1163"/>
      <c r="AA133" s="1163"/>
      <c r="AB133" s="1163"/>
      <c r="AC133" s="1635"/>
      <c r="AD133" s="569"/>
      <c r="AE133" s="569"/>
      <c r="AF133" s="569"/>
      <c r="AG133" s="569"/>
      <c r="AH133" s="1644">
        <v>11</v>
      </c>
    </row>
    <row s="1644" customFormat="1" customHeight="1" ht="11.549999999999999">
      <c r="A134" s="990"/>
      <c r="B134" s="1639"/>
      <c r="C134" s="1639"/>
      <c r="D134" s="354"/>
      <c r="J134" s="1644"/>
      <c r="K134" s="1644"/>
      <c r="M134" s="1163"/>
      <c r="N134" s="1639"/>
      <c r="O134" s="1639"/>
      <c r="P134" s="1163"/>
      <c r="Q134" s="1163"/>
      <c r="R134" s="1163"/>
      <c r="S134" s="1163"/>
      <c r="T134" s="1639"/>
      <c r="U134" s="1163"/>
      <c r="V134" s="1163"/>
      <c r="W134" s="547"/>
      <c r="X134" s="1163"/>
      <c r="Y134" s="1163"/>
      <c r="Z134" s="1163"/>
      <c r="AA134" s="1163"/>
      <c r="AB134" s="1163"/>
      <c r="AC134" s="1635"/>
      <c r="AD134" s="569"/>
      <c r="AE134" s="569"/>
      <c r="AF134" s="569"/>
      <c r="AG134" s="569"/>
      <c r="AH134" s="1644">
        <v>11</v>
      </c>
    </row>
    <row s="1644" customFormat="1" customHeight="1" ht="11.549999999999999">
      <c r="A135" s="990"/>
      <c r="B135" s="1639"/>
      <c r="C135" s="1639"/>
      <c r="D135" s="354"/>
      <c r="J135" s="1644"/>
      <c r="K135" s="1644"/>
      <c r="M135" s="1163"/>
      <c r="N135" s="1639"/>
      <c r="O135" s="1639"/>
      <c r="P135" s="1163"/>
      <c r="Q135" s="1163"/>
      <c r="R135" s="1163"/>
      <c r="S135" s="1163"/>
      <c r="T135" s="1639"/>
      <c r="U135" s="1163"/>
      <c r="V135" s="1163"/>
      <c r="W135" s="547"/>
      <c r="X135" s="1163"/>
      <c r="Y135" s="1163"/>
      <c r="Z135" s="1163"/>
      <c r="AA135" s="1163"/>
      <c r="AB135" s="1163"/>
      <c r="AC135" s="1635"/>
      <c r="AD135" s="569"/>
      <c r="AE135" s="569"/>
      <c r="AF135" s="569"/>
      <c r="AG135" s="569"/>
      <c r="AH135" s="1644">
        <v>11</v>
      </c>
    </row>
    <row s="1644" customFormat="1" customHeight="1" ht="11.549999999999999">
      <c r="A136" s="990"/>
      <c r="B136" s="1639"/>
      <c r="C136" s="1639"/>
      <c r="D136" s="354"/>
      <c r="J136" s="1644"/>
      <c r="K136" s="1644"/>
      <c r="M136" s="1163"/>
      <c r="N136" s="1639"/>
      <c r="O136" s="1639"/>
      <c r="P136" s="1163"/>
      <c r="Q136" s="1163"/>
      <c r="R136" s="1163"/>
      <c r="S136" s="1163"/>
      <c r="T136" s="1639"/>
      <c r="U136" s="1163"/>
      <c r="V136" s="1163"/>
      <c r="W136" s="547"/>
      <c r="X136" s="1163"/>
      <c r="Y136" s="1163"/>
      <c r="Z136" s="1163"/>
      <c r="AA136" s="1163"/>
      <c r="AB136" s="1163"/>
      <c r="AC136" s="1635"/>
      <c r="AD136" s="569"/>
      <c r="AE136" s="569"/>
      <c r="AF136" s="569"/>
      <c r="AG136" s="569"/>
      <c r="AH136" s="1644">
        <v>11</v>
      </c>
    </row>
    <row s="1644" customFormat="1" customHeight="1" ht="11.549999999999999">
      <c r="A137" s="990"/>
      <c r="B137" s="1639"/>
      <c r="C137" s="1639"/>
      <c r="D137" s="354"/>
      <c r="J137" s="1644"/>
      <c r="K137" s="1644"/>
      <c r="M137" s="1163"/>
      <c r="N137" s="1639"/>
      <c r="O137" s="1639"/>
      <c r="P137" s="1163"/>
      <c r="Q137" s="1163"/>
      <c r="R137" s="1163"/>
      <c r="S137" s="1163"/>
      <c r="T137" s="1639"/>
      <c r="U137" s="1163"/>
      <c r="V137" s="1163"/>
      <c r="W137" s="547"/>
      <c r="X137" s="1163"/>
      <c r="Y137" s="1163"/>
      <c r="Z137" s="1163"/>
      <c r="AA137" s="1163"/>
      <c r="AB137" s="1163"/>
      <c r="AC137" s="1635"/>
      <c r="AD137" s="569"/>
      <c r="AE137" s="569"/>
      <c r="AF137" s="569"/>
      <c r="AG137" s="569"/>
      <c r="AH137" s="1644">
        <v>11</v>
      </c>
    </row>
    <row s="1644" customFormat="1" customHeight="1" ht="11.549999999999999">
      <c r="A138" s="990"/>
      <c r="B138" s="1639"/>
      <c r="C138" s="1639"/>
      <c r="D138" s="354"/>
      <c r="J138" s="1644"/>
      <c r="K138" s="1644"/>
      <c r="M138" s="1163"/>
      <c r="N138" s="1639"/>
      <c r="O138" s="1639"/>
      <c r="P138" s="1163"/>
      <c r="Q138" s="1163"/>
      <c r="R138" s="1163"/>
      <c r="S138" s="1163"/>
      <c r="T138" s="1639"/>
      <c r="U138" s="1163"/>
      <c r="V138" s="1163"/>
      <c r="W138" s="547"/>
      <c r="X138" s="1163"/>
      <c r="Y138" s="1163"/>
      <c r="Z138" s="1163"/>
      <c r="AA138" s="1163"/>
      <c r="AB138" s="1163"/>
      <c r="AC138" s="1635"/>
      <c r="AD138" s="569"/>
      <c r="AE138" s="569"/>
      <c r="AF138" s="569"/>
      <c r="AG138" s="569"/>
      <c r="AH138" s="1644">
        <v>11</v>
      </c>
    </row>
    <row s="1644" customFormat="1" customHeight="1" ht="11.549999999999999">
      <c r="A139" s="990"/>
      <c r="B139" s="1639"/>
      <c r="C139" s="1639"/>
      <c r="D139" s="354"/>
      <c r="J139" s="1644"/>
      <c r="K139" s="1644"/>
      <c r="M139" s="1163"/>
      <c r="N139" s="1639"/>
      <c r="O139" s="1639"/>
      <c r="P139" s="1163"/>
      <c r="Q139" s="1163"/>
      <c r="R139" s="1163"/>
      <c r="S139" s="1163"/>
      <c r="T139" s="1639"/>
      <c r="U139" s="1163"/>
      <c r="V139" s="1163"/>
      <c r="W139" s="547"/>
      <c r="X139" s="1163"/>
      <c r="Y139" s="1163"/>
      <c r="Z139" s="1163"/>
      <c r="AA139" s="1163"/>
      <c r="AB139" s="1163"/>
      <c r="AC139" s="1635"/>
      <c r="AD139" s="569"/>
      <c r="AE139" s="569"/>
      <c r="AF139" s="569"/>
      <c r="AG139" s="569"/>
      <c r="AH139" s="1644">
        <v>11</v>
      </c>
    </row>
    <row s="1644" customFormat="1" customHeight="1" ht="11.549999999999999">
      <c r="A140" s="990"/>
      <c r="B140" s="1639"/>
      <c r="C140" s="1639"/>
      <c r="D140" s="354"/>
      <c r="J140" s="1644"/>
      <c r="K140" s="1644"/>
      <c r="M140" s="1163"/>
      <c r="N140" s="1639"/>
      <c r="O140" s="1639"/>
      <c r="P140" s="1163"/>
      <c r="Q140" s="1163"/>
      <c r="R140" s="1163"/>
      <c r="S140" s="1163"/>
      <c r="T140" s="1639"/>
      <c r="U140" s="1163"/>
      <c r="V140" s="1163"/>
      <c r="W140" s="547"/>
      <c r="X140" s="1163"/>
      <c r="Y140" s="1163"/>
      <c r="Z140" s="1163"/>
      <c r="AA140" s="1163"/>
      <c r="AB140" s="1163"/>
      <c r="AC140" s="1635"/>
      <c r="AD140" s="569"/>
      <c r="AE140" s="569"/>
      <c r="AF140" s="569"/>
      <c r="AG140" s="569"/>
      <c r="AH140" s="1644">
        <v>11</v>
      </c>
    </row>
    <row s="1644" customFormat="1" customHeight="1" ht="11.549999999999999">
      <c r="A141" s="990"/>
      <c r="B141" s="1639"/>
      <c r="C141" s="1639"/>
      <c r="D141" s="354"/>
      <c r="J141" s="1644"/>
      <c r="K141" s="1644"/>
      <c r="M141" s="1163"/>
      <c r="N141" s="1639"/>
      <c r="O141" s="1639"/>
      <c r="P141" s="1163"/>
      <c r="Q141" s="1163"/>
      <c r="R141" s="1163"/>
      <c r="S141" s="1163"/>
      <c r="T141" s="1639"/>
      <c r="U141" s="1163"/>
      <c r="V141" s="1163"/>
      <c r="W141" s="547"/>
      <c r="X141" s="1163"/>
      <c r="Y141" s="1163"/>
      <c r="Z141" s="1163"/>
      <c r="AA141" s="1163"/>
      <c r="AB141" s="1163"/>
      <c r="AC141" s="1635"/>
      <c r="AD141" s="569"/>
      <c r="AE141" s="569"/>
      <c r="AF141" s="569"/>
      <c r="AG141" s="569"/>
      <c r="AH141" s="1644">
        <v>11</v>
      </c>
    </row>
    <row s="1644" customFormat="1" customHeight="1" ht="11.549999999999999">
      <c r="A142" s="990"/>
      <c r="B142" s="1639"/>
      <c r="C142" s="1639"/>
      <c r="D142" s="354"/>
      <c r="J142" s="1644"/>
      <c r="K142" s="1644"/>
      <c r="M142" s="1163"/>
      <c r="N142" s="1639"/>
      <c r="O142" s="1639"/>
      <c r="P142" s="1163"/>
      <c r="Q142" s="1163"/>
      <c r="R142" s="1163"/>
      <c r="S142" s="1163"/>
      <c r="T142" s="1639"/>
      <c r="U142" s="1163"/>
      <c r="V142" s="1163"/>
      <c r="W142" s="547"/>
      <c r="X142" s="1163"/>
      <c r="Y142" s="1163"/>
      <c r="Z142" s="1163"/>
      <c r="AA142" s="1163"/>
      <c r="AB142" s="1163"/>
      <c r="AC142" s="1635"/>
      <c r="AD142" s="569"/>
      <c r="AE142" s="569"/>
      <c r="AF142" s="569"/>
      <c r="AG142" s="569"/>
      <c r="AH142" s="1644">
        <v>11</v>
      </c>
    </row>
    <row s="1644" customFormat="1" customHeight="1" ht="11.549999999999999">
      <c r="A143" s="990"/>
      <c r="B143" s="1639"/>
      <c r="C143" s="1639"/>
      <c r="D143" s="354"/>
      <c r="J143" s="1644"/>
      <c r="K143" s="1644"/>
      <c r="M143" s="1163"/>
      <c r="N143" s="1639"/>
      <c r="O143" s="1639"/>
      <c r="P143" s="1163"/>
      <c r="Q143" s="1163"/>
      <c r="R143" s="1163"/>
      <c r="S143" s="1163"/>
      <c r="T143" s="1639"/>
      <c r="U143" s="1163"/>
      <c r="V143" s="1163"/>
      <c r="W143" s="547"/>
      <c r="X143" s="1163"/>
      <c r="Y143" s="1163"/>
      <c r="Z143" s="1163"/>
      <c r="AA143" s="1163"/>
      <c r="AB143" s="1163"/>
      <c r="AC143" s="1635"/>
      <c r="AD143" s="569"/>
      <c r="AE143" s="569"/>
      <c r="AF143" s="569"/>
      <c r="AG143" s="569"/>
      <c r="AH143" s="1644">
        <v>11</v>
      </c>
    </row>
    <row s="1644" customFormat="1" customHeight="1" ht="11.549999999999999">
      <c r="A144" s="990"/>
      <c r="B144" s="1639"/>
      <c r="C144" s="1639"/>
      <c r="D144" s="354"/>
      <c r="J144" s="1644"/>
      <c r="K144" s="1644"/>
      <c r="M144" s="1163"/>
      <c r="N144" s="1639"/>
      <c r="O144" s="1639"/>
      <c r="P144" s="1163"/>
      <c r="Q144" s="1163"/>
      <c r="R144" s="1163"/>
      <c r="S144" s="1163"/>
      <c r="T144" s="1639"/>
      <c r="U144" s="1163"/>
      <c r="V144" s="1163"/>
      <c r="W144" s="547"/>
      <c r="X144" s="1163"/>
      <c r="Y144" s="1163"/>
      <c r="Z144" s="1163"/>
      <c r="AA144" s="1163"/>
      <c r="AB144" s="1163"/>
      <c r="AC144" s="1635"/>
      <c r="AD144" s="569"/>
      <c r="AE144" s="569"/>
      <c r="AF144" s="569"/>
      <c r="AG144" s="569"/>
      <c r="AH144" s="1644">
        <v>11</v>
      </c>
    </row>
    <row s="1644" customFormat="1" customHeight="1" ht="11.549999999999999">
      <c r="A145" s="990"/>
      <c r="B145" s="1639"/>
      <c r="C145" s="1639"/>
      <c r="D145" s="354"/>
      <c r="J145" s="1644"/>
      <c r="K145" s="1644"/>
      <c r="M145" s="1163"/>
      <c r="N145" s="1639"/>
      <c r="O145" s="1639"/>
      <c r="P145" s="1163"/>
      <c r="Q145" s="1163"/>
      <c r="R145" s="1163"/>
      <c r="S145" s="1163"/>
      <c r="T145" s="1639"/>
      <c r="U145" s="1163"/>
      <c r="V145" s="1163"/>
      <c r="W145" s="547"/>
      <c r="X145" s="1163"/>
      <c r="Y145" s="1163"/>
      <c r="Z145" s="1163"/>
      <c r="AA145" s="1163"/>
      <c r="AB145" s="1163"/>
      <c r="AC145" s="1635"/>
      <c r="AD145" s="569"/>
      <c r="AE145" s="569"/>
      <c r="AF145" s="569"/>
      <c r="AG145" s="569"/>
      <c r="AH145" s="1644">
        <v>11</v>
      </c>
    </row>
    <row s="1644" customFormat="1" customHeight="1" ht="11.549999999999999">
      <c r="A146" s="990"/>
      <c r="B146" s="1639"/>
      <c r="C146" s="1639"/>
      <c r="D146" s="354"/>
      <c r="J146" s="1644"/>
      <c r="K146" s="1644"/>
      <c r="M146" s="1163"/>
      <c r="N146" s="1639"/>
      <c r="O146" s="1639"/>
      <c r="P146" s="1163"/>
      <c r="Q146" s="1163"/>
      <c r="R146" s="1163"/>
      <c r="S146" s="1163"/>
      <c r="T146" s="1639"/>
      <c r="U146" s="1163"/>
      <c r="V146" s="1163"/>
      <c r="W146" s="547"/>
      <c r="X146" s="1163"/>
      <c r="Y146" s="1163"/>
      <c r="Z146" s="1163"/>
      <c r="AA146" s="1163"/>
      <c r="AB146" s="1163"/>
      <c r="AC146" s="1635"/>
      <c r="AD146" s="569"/>
      <c r="AE146" s="569"/>
      <c r="AF146" s="569"/>
      <c r="AG146" s="569"/>
      <c r="AH146" s="1644">
        <v>11</v>
      </c>
    </row>
    <row s="1644" customFormat="1" customHeight="1" ht="11.549999999999999">
      <c r="A147" s="990"/>
      <c r="B147" s="1639"/>
      <c r="C147" s="1639"/>
      <c r="D147" s="354"/>
      <c r="J147" s="1644"/>
      <c r="K147" s="1644"/>
      <c r="M147" s="1163"/>
      <c r="N147" s="1639"/>
      <c r="O147" s="1639"/>
      <c r="P147" s="1163"/>
      <c r="Q147" s="1163"/>
      <c r="R147" s="1163"/>
      <c r="S147" s="1163"/>
      <c r="T147" s="1639"/>
      <c r="U147" s="1163"/>
      <c r="V147" s="1163"/>
      <c r="W147" s="547"/>
      <c r="X147" s="1163"/>
      <c r="Y147" s="1163"/>
      <c r="Z147" s="1163"/>
      <c r="AA147" s="1163"/>
      <c r="AB147" s="1163"/>
      <c r="AC147" s="1635"/>
      <c r="AD147" s="569"/>
      <c r="AE147" s="569"/>
      <c r="AF147" s="569"/>
      <c r="AG147" s="569"/>
      <c r="AH147" s="1644">
        <v>11</v>
      </c>
    </row>
    <row s="1644" customFormat="1" customHeight="1" ht="11.549999999999999">
      <c r="A148" s="990"/>
      <c r="B148" s="1639"/>
      <c r="C148" s="1639"/>
      <c r="D148" s="354"/>
      <c r="J148" s="1644"/>
      <c r="K148" s="1644"/>
      <c r="M148" s="1163"/>
      <c r="N148" s="1639"/>
      <c r="O148" s="1639"/>
      <c r="P148" s="1163"/>
      <c r="Q148" s="1163"/>
      <c r="R148" s="1163"/>
      <c r="S148" s="1163"/>
      <c r="T148" s="1639"/>
      <c r="U148" s="1163"/>
      <c r="V148" s="1163"/>
      <c r="W148" s="547"/>
      <c r="X148" s="1163"/>
      <c r="Y148" s="1163"/>
      <c r="Z148" s="1163"/>
      <c r="AA148" s="1163"/>
      <c r="AB148" s="1163"/>
      <c r="AC148" s="1635"/>
      <c r="AD148" s="569"/>
      <c r="AE148" s="569"/>
      <c r="AF148" s="569"/>
      <c r="AG148" s="569"/>
      <c r="AH148" s="1644">
        <v>11</v>
      </c>
    </row>
    <row s="1644" customFormat="1" customHeight="1" ht="11.549999999999999">
      <c r="A149" s="990"/>
      <c r="B149" s="1639"/>
      <c r="C149" s="1639"/>
      <c r="D149" s="354"/>
      <c r="J149" s="1644"/>
      <c r="K149" s="1644"/>
      <c r="M149" s="1163"/>
      <c r="N149" s="1639"/>
      <c r="O149" s="1639"/>
      <c r="P149" s="1163"/>
      <c r="Q149" s="1163"/>
      <c r="R149" s="1163"/>
      <c r="S149" s="1163"/>
      <c r="T149" s="1639"/>
      <c r="U149" s="1163"/>
      <c r="V149" s="1163"/>
      <c r="W149" s="547"/>
      <c r="X149" s="1163"/>
      <c r="Y149" s="1163"/>
      <c r="Z149" s="1163"/>
      <c r="AA149" s="1163"/>
      <c r="AB149" s="1163"/>
      <c r="AC149" s="1635"/>
      <c r="AD149" s="569"/>
      <c r="AE149" s="569"/>
      <c r="AF149" s="569"/>
      <c r="AG149" s="569"/>
      <c r="AH149" s="1644">
        <v>11</v>
      </c>
    </row>
    <row s="1644" customFormat="1" customHeight="1" ht="11.549999999999999">
      <c r="A150" s="990"/>
      <c r="B150" s="1639"/>
      <c r="C150" s="1639"/>
      <c r="D150" s="354"/>
      <c r="J150" s="1644"/>
      <c r="K150" s="1644"/>
      <c r="M150" s="1163"/>
      <c r="N150" s="1639"/>
      <c r="O150" s="1639"/>
      <c r="P150" s="1163"/>
      <c r="Q150" s="1163"/>
      <c r="R150" s="1163"/>
      <c r="S150" s="1163"/>
      <c r="T150" s="1639"/>
      <c r="U150" s="1163"/>
      <c r="V150" s="1163"/>
      <c r="W150" s="547"/>
      <c r="X150" s="1163"/>
      <c r="Y150" s="1163"/>
      <c r="Z150" s="1163"/>
      <c r="AA150" s="1163"/>
      <c r="AB150" s="1163"/>
      <c r="AC150" s="1635"/>
      <c r="AD150" s="569"/>
      <c r="AE150" s="569"/>
      <c r="AF150" s="569"/>
      <c r="AG150" s="569"/>
      <c r="AH150" s="1644">
        <v>11</v>
      </c>
    </row>
    <row s="1644" customFormat="1" customHeight="1" ht="11.549999999999999">
      <c r="A151" s="990"/>
      <c r="B151" s="1639"/>
      <c r="C151" s="1639"/>
      <c r="D151" s="354"/>
      <c r="J151" s="1644"/>
      <c r="K151" s="1644"/>
      <c r="M151" s="1163"/>
      <c r="N151" s="1639"/>
      <c r="O151" s="1639"/>
      <c r="P151" s="1163"/>
      <c r="Q151" s="1163"/>
      <c r="R151" s="1163"/>
      <c r="S151" s="1163"/>
      <c r="T151" s="1639"/>
      <c r="U151" s="1163"/>
      <c r="V151" s="1163"/>
      <c r="W151" s="547"/>
      <c r="X151" s="1163"/>
      <c r="Y151" s="1163"/>
      <c r="Z151" s="1163"/>
      <c r="AA151" s="1163"/>
      <c r="AB151" s="1163"/>
      <c r="AC151" s="1635"/>
      <c r="AD151" s="569"/>
      <c r="AE151" s="569"/>
      <c r="AF151" s="569"/>
      <c r="AG151" s="569"/>
      <c r="AH151" s="1644">
        <v>11</v>
      </c>
    </row>
    <row s="1644" customFormat="1" customHeight="1" ht="11.549999999999999">
      <c r="A152" s="990"/>
      <c r="B152" s="1639"/>
      <c r="C152" s="1639"/>
      <c r="D152" s="354"/>
      <c r="J152" s="1644"/>
      <c r="K152" s="1644"/>
      <c r="M152" s="1163"/>
      <c r="N152" s="1639"/>
      <c r="O152" s="1639"/>
      <c r="P152" s="1163"/>
      <c r="Q152" s="1163"/>
      <c r="R152" s="1163"/>
      <c r="S152" s="1163"/>
      <c r="T152" s="1639"/>
      <c r="U152" s="1163"/>
      <c r="V152" s="1163"/>
      <c r="W152" s="547"/>
      <c r="X152" s="1163"/>
      <c r="Y152" s="1163"/>
      <c r="Z152" s="1163"/>
      <c r="AA152" s="1163"/>
      <c r="AB152" s="1163"/>
      <c r="AC152" s="1635"/>
      <c r="AD152" s="569"/>
      <c r="AE152" s="569"/>
      <c r="AF152" s="569"/>
      <c r="AG152" s="569"/>
      <c r="AH152" s="1644">
        <v>11</v>
      </c>
    </row>
    <row s="1644" customFormat="1" customHeight="1" ht="11.549999999999999">
      <c r="A153" s="990"/>
      <c r="B153" s="1639"/>
      <c r="C153" s="1639"/>
      <c r="D153" s="354"/>
      <c r="J153" s="1644"/>
      <c r="K153" s="1644"/>
      <c r="M153" s="1163"/>
      <c r="N153" s="1639"/>
      <c r="O153" s="1639"/>
      <c r="P153" s="1163"/>
      <c r="Q153" s="1163"/>
      <c r="R153" s="1163"/>
      <c r="S153" s="1163"/>
      <c r="T153" s="1639"/>
      <c r="U153" s="1163"/>
      <c r="V153" s="1163"/>
      <c r="W153" s="547"/>
      <c r="X153" s="1163"/>
      <c r="Y153" s="1163"/>
      <c r="Z153" s="1163"/>
      <c r="AA153" s="1163"/>
      <c r="AB153" s="1163"/>
      <c r="AC153" s="1635"/>
      <c r="AD153" s="569"/>
      <c r="AE153" s="569"/>
      <c r="AF153" s="569"/>
      <c r="AG153" s="569"/>
      <c r="AH153" s="1644">
        <v>11</v>
      </c>
    </row>
    <row s="1644" customFormat="1" customHeight="1" ht="11.549999999999999">
      <c r="A154" s="990"/>
      <c r="B154" s="1639"/>
      <c r="C154" s="1639"/>
      <c r="D154" s="354"/>
      <c r="J154" s="1644"/>
      <c r="K154" s="1644"/>
      <c r="M154" s="1163"/>
      <c r="N154" s="1639"/>
      <c r="O154" s="1639"/>
      <c r="P154" s="1163"/>
      <c r="Q154" s="1163"/>
      <c r="R154" s="1163"/>
      <c r="S154" s="1163"/>
      <c r="T154" s="1639"/>
      <c r="U154" s="1163"/>
      <c r="V154" s="1163"/>
      <c r="W154" s="547"/>
      <c r="X154" s="1163"/>
      <c r="Y154" s="1163"/>
      <c r="Z154" s="1163"/>
      <c r="AA154" s="1163"/>
      <c r="AB154" s="1163"/>
      <c r="AC154" s="1635"/>
      <c r="AD154" s="569"/>
      <c r="AE154" s="569"/>
      <c r="AF154" s="569"/>
      <c r="AG154" s="569"/>
      <c r="AH154" s="1644">
        <v>11</v>
      </c>
    </row>
    <row s="1644" customFormat="1" customHeight="1" ht="11.549999999999999">
      <c r="A155" s="990"/>
      <c r="B155" s="1639"/>
      <c r="C155" s="1639"/>
      <c r="D155" s="354"/>
      <c r="J155" s="1644"/>
      <c r="K155" s="1644"/>
      <c r="M155" s="1163"/>
      <c r="N155" s="1639"/>
      <c r="O155" s="1639"/>
      <c r="P155" s="1163"/>
      <c r="Q155" s="1163"/>
      <c r="R155" s="1163"/>
      <c r="S155" s="1163"/>
      <c r="T155" s="1639"/>
      <c r="U155" s="1163"/>
      <c r="V155" s="1163"/>
      <c r="W155" s="547"/>
      <c r="X155" s="1163"/>
      <c r="Y155" s="1163"/>
      <c r="Z155" s="1163"/>
      <c r="AA155" s="1163"/>
      <c r="AB155" s="1163"/>
      <c r="AC155" s="1635"/>
      <c r="AD155" s="569"/>
      <c r="AE155" s="569"/>
      <c r="AF155" s="569"/>
      <c r="AG155" s="569"/>
      <c r="AH155" s="1644">
        <v>11</v>
      </c>
    </row>
    <row s="1644" customFormat="1" customHeight="1" ht="11.549999999999999">
      <c r="A156" s="990"/>
      <c r="B156" s="1639"/>
      <c r="C156" s="1639"/>
      <c r="D156" s="354"/>
      <c r="J156" s="1644"/>
      <c r="K156" s="1644"/>
      <c r="M156" s="1163"/>
      <c r="N156" s="1639"/>
      <c r="O156" s="1639"/>
      <c r="P156" s="1163"/>
      <c r="Q156" s="1163"/>
      <c r="R156" s="1163"/>
      <c r="S156" s="1163"/>
      <c r="T156" s="1639"/>
      <c r="U156" s="1163"/>
      <c r="V156" s="1163"/>
      <c r="W156" s="547"/>
      <c r="X156" s="1163"/>
      <c r="Y156" s="1163"/>
      <c r="Z156" s="1163"/>
      <c r="AA156" s="1163"/>
      <c r="AB156" s="1163"/>
      <c r="AC156" s="1635"/>
      <c r="AD156" s="569"/>
      <c r="AE156" s="569"/>
      <c r="AF156" s="569"/>
      <c r="AG156" s="569"/>
      <c r="AH156" s="1644">
        <v>11</v>
      </c>
    </row>
    <row s="1644" customFormat="1" customHeight="1" ht="11.549999999999999">
      <c r="A157" s="990"/>
      <c r="B157" s="1639"/>
      <c r="C157" s="1639"/>
      <c r="D157" s="354"/>
      <c r="J157" s="1644"/>
      <c r="K157" s="1644"/>
      <c r="M157" s="1163"/>
      <c r="N157" s="1639"/>
      <c r="O157" s="1639"/>
      <c r="P157" s="1163"/>
      <c r="Q157" s="1163"/>
      <c r="R157" s="1163"/>
      <c r="S157" s="1163"/>
      <c r="T157" s="1639"/>
      <c r="U157" s="1163"/>
      <c r="V157" s="1163"/>
      <c r="W157" s="547"/>
      <c r="X157" s="1163"/>
      <c r="Y157" s="1163"/>
      <c r="Z157" s="1163"/>
      <c r="AA157" s="1163"/>
      <c r="AB157" s="1163"/>
      <c r="AC157" s="1635"/>
      <c r="AD157" s="569"/>
      <c r="AE157" s="569"/>
      <c r="AF157" s="569"/>
      <c r="AG157" s="569"/>
      <c r="AH157" s="1644">
        <v>11</v>
      </c>
    </row>
    <row s="1644" customFormat="1" customHeight="1" ht="11.549999999999999">
      <c r="A158" s="990"/>
      <c r="B158" s="1639"/>
      <c r="C158" s="1639"/>
      <c r="D158" s="354"/>
      <c r="J158" s="1644"/>
      <c r="K158" s="1644"/>
      <c r="M158" s="1163"/>
      <c r="N158" s="1639"/>
      <c r="O158" s="1639"/>
      <c r="P158" s="1163"/>
      <c r="Q158" s="1163"/>
      <c r="R158" s="1163"/>
      <c r="S158" s="1163"/>
      <c r="T158" s="1639"/>
      <c r="U158" s="1163"/>
      <c r="V158" s="1163"/>
      <c r="W158" s="547"/>
      <c r="X158" s="1163"/>
      <c r="Y158" s="1163"/>
      <c r="Z158" s="1163"/>
      <c r="AA158" s="1163"/>
      <c r="AB158" s="1163"/>
      <c r="AC158" s="1635"/>
      <c r="AD158" s="569"/>
      <c r="AE158" s="569"/>
      <c r="AF158" s="569"/>
      <c r="AG158" s="569"/>
      <c r="AH158" s="1644">
        <v>11</v>
      </c>
    </row>
    <row s="1644" customFormat="1" customHeight="1" ht="11.549999999999999">
      <c r="A159" s="990"/>
      <c r="B159" s="1639"/>
      <c r="C159" s="1639"/>
      <c r="D159" s="354"/>
      <c r="J159" s="1644"/>
      <c r="K159" s="1644"/>
      <c r="M159" s="1163"/>
      <c r="N159" s="1639"/>
      <c r="O159" s="1639"/>
      <c r="P159" s="1163"/>
      <c r="Q159" s="1163"/>
      <c r="R159" s="1163"/>
      <c r="S159" s="1163"/>
      <c r="T159" s="1639"/>
      <c r="U159" s="1163"/>
      <c r="V159" s="1163"/>
      <c r="W159" s="547"/>
      <c r="X159" s="1163"/>
      <c r="Y159" s="1163"/>
      <c r="Z159" s="1163"/>
      <c r="AA159" s="1163"/>
      <c r="AB159" s="1163"/>
      <c r="AC159" s="1635"/>
      <c r="AD159" s="569"/>
      <c r="AE159" s="569"/>
      <c r="AF159" s="569"/>
      <c r="AG159" s="569"/>
      <c r="AH159" s="1644">
        <v>11</v>
      </c>
    </row>
    <row s="1644" customFormat="1" customHeight="1" ht="11.549999999999999">
      <c r="A160" s="990"/>
      <c r="B160" s="1639"/>
      <c r="C160" s="1639"/>
      <c r="D160" s="354"/>
      <c r="J160" s="1644"/>
      <c r="K160" s="1644"/>
      <c r="M160" s="1163"/>
      <c r="N160" s="1639"/>
      <c r="O160" s="1639"/>
      <c r="P160" s="1163"/>
      <c r="Q160" s="1163"/>
      <c r="R160" s="1163"/>
      <c r="S160" s="1163"/>
      <c r="T160" s="1639"/>
      <c r="U160" s="1163"/>
      <c r="V160" s="1163"/>
      <c r="W160" s="547"/>
      <c r="X160" s="1163"/>
      <c r="Y160" s="1163"/>
      <c r="Z160" s="1163"/>
      <c r="AA160" s="1163"/>
      <c r="AB160" s="1163"/>
      <c r="AC160" s="1635"/>
      <c r="AD160" s="569"/>
      <c r="AE160" s="569"/>
      <c r="AF160" s="569"/>
      <c r="AG160" s="569"/>
      <c r="AH160" s="1644">
        <v>11</v>
      </c>
    </row>
    <row s="1644" customFormat="1" customHeight="1" ht="11.549999999999999">
      <c r="A161" s="990"/>
      <c r="B161" s="1639"/>
      <c r="C161" s="1639"/>
      <c r="D161" s="354"/>
      <c r="J161" s="1644"/>
      <c r="K161" s="1644"/>
      <c r="M161" s="1163"/>
      <c r="N161" s="1639"/>
      <c r="O161" s="1639"/>
      <c r="P161" s="1163"/>
      <c r="Q161" s="1163"/>
      <c r="R161" s="1163"/>
      <c r="S161" s="1163"/>
      <c r="T161" s="1639"/>
      <c r="U161" s="1163"/>
      <c r="V161" s="1163"/>
      <c r="W161" s="547"/>
      <c r="X161" s="1163"/>
      <c r="Y161" s="1163"/>
      <c r="Z161" s="1163"/>
      <c r="AA161" s="1163"/>
      <c r="AB161" s="1163"/>
      <c r="AC161" s="1635"/>
      <c r="AD161" s="569"/>
      <c r="AE161" s="569"/>
      <c r="AF161" s="569"/>
      <c r="AG161" s="569"/>
      <c r="AH161" s="1644">
        <v>11</v>
      </c>
    </row>
    <row s="1644" customFormat="1" customHeight="1" ht="11.549999999999999">
      <c r="A162" s="990"/>
      <c r="B162" s="1639"/>
      <c r="C162" s="1639"/>
      <c r="D162" s="354"/>
      <c r="J162" s="1644"/>
      <c r="K162" s="1644"/>
      <c r="M162" s="1163"/>
      <c r="N162" s="1639"/>
      <c r="O162" s="1639"/>
      <c r="P162" s="1163"/>
      <c r="Q162" s="1163"/>
      <c r="R162" s="1163"/>
      <c r="S162" s="1163"/>
      <c r="T162" s="1639"/>
      <c r="U162" s="1163"/>
      <c r="V162" s="1163"/>
      <c r="W162" s="547"/>
      <c r="X162" s="1163"/>
      <c r="Y162" s="1163"/>
      <c r="Z162" s="1163"/>
      <c r="AA162" s="1163"/>
      <c r="AB162" s="1163"/>
      <c r="AC162" s="1635"/>
      <c r="AD162" s="569"/>
      <c r="AE162" s="569"/>
      <c r="AF162" s="569"/>
      <c r="AG162" s="569"/>
      <c r="AH162" s="1644">
        <v>11</v>
      </c>
    </row>
    <row s="1644" customFormat="1" customHeight="1" ht="11.549999999999999">
      <c r="A163" s="990"/>
      <c r="B163" s="1639"/>
      <c r="C163" s="1639"/>
      <c r="D163" s="354"/>
      <c r="J163" s="1644"/>
      <c r="K163" s="1644"/>
      <c r="M163" s="1163"/>
      <c r="N163" s="1639"/>
      <c r="O163" s="1639"/>
      <c r="P163" s="1163"/>
      <c r="Q163" s="1163"/>
      <c r="R163" s="1163"/>
      <c r="S163" s="1163"/>
      <c r="T163" s="1639"/>
      <c r="U163" s="1163"/>
      <c r="V163" s="1163"/>
      <c r="W163" s="547"/>
      <c r="X163" s="1163"/>
      <c r="Y163" s="1163"/>
      <c r="Z163" s="1163"/>
      <c r="AA163" s="1163"/>
      <c r="AB163" s="1163"/>
      <c r="AC163" s="1635"/>
      <c r="AD163" s="569"/>
      <c r="AE163" s="569"/>
      <c r="AF163" s="569"/>
      <c r="AG163" s="569"/>
      <c r="AH163" s="1644">
        <v>11</v>
      </c>
    </row>
    <row s="1644" customFormat="1" customHeight="1" ht="11.549999999999999">
      <c r="A164" s="990"/>
      <c r="B164" s="1639"/>
      <c r="C164" s="1639"/>
      <c r="D164" s="354"/>
      <c r="J164" s="1644"/>
      <c r="K164" s="1644"/>
      <c r="M164" s="1163"/>
      <c r="N164" s="1639"/>
      <c r="O164" s="1639"/>
      <c r="P164" s="1163"/>
      <c r="Q164" s="1163"/>
      <c r="R164" s="1163"/>
      <c r="S164" s="1163"/>
      <c r="T164" s="1639"/>
      <c r="U164" s="1163"/>
      <c r="V164" s="1163"/>
      <c r="W164" s="547"/>
      <c r="X164" s="1163"/>
      <c r="Y164" s="1163"/>
      <c r="Z164" s="1163"/>
      <c r="AA164" s="1163"/>
      <c r="AB164" s="1163"/>
      <c r="AC164" s="1635"/>
      <c r="AD164" s="569"/>
      <c r="AE164" s="569"/>
      <c r="AF164" s="569"/>
      <c r="AG164" s="569"/>
      <c r="AH164" s="1644">
        <v>11</v>
      </c>
    </row>
    <row s="1644" customFormat="1" customHeight="1" ht="11.549999999999999">
      <c r="A165" s="990"/>
      <c r="B165" s="1639"/>
      <c r="C165" s="1639"/>
      <c r="D165" s="354"/>
      <c r="J165" s="1644"/>
      <c r="K165" s="1644"/>
      <c r="M165" s="1163"/>
      <c r="N165" s="1639"/>
      <c r="O165" s="1639"/>
      <c r="P165" s="1163"/>
      <c r="Q165" s="1163"/>
      <c r="R165" s="1163"/>
      <c r="S165" s="1163"/>
      <c r="T165" s="1639"/>
      <c r="U165" s="1163"/>
      <c r="V165" s="1163"/>
      <c r="W165" s="547"/>
      <c r="X165" s="1163"/>
      <c r="Y165" s="1163"/>
      <c r="Z165" s="1163"/>
      <c r="AA165" s="1163"/>
      <c r="AB165" s="1163"/>
      <c r="AC165" s="1635"/>
      <c r="AD165" s="569"/>
      <c r="AE165" s="569"/>
      <c r="AF165" s="569"/>
      <c r="AG165" s="569"/>
      <c r="AH165" s="1644">
        <v>11</v>
      </c>
    </row>
    <row s="1644" customFormat="1" customHeight="1" ht="11.549999999999999">
      <c r="A166" s="990"/>
      <c r="B166" s="1639"/>
      <c r="C166" s="1639"/>
      <c r="D166" s="354"/>
      <c r="J166" s="1644"/>
      <c r="K166" s="1644"/>
      <c r="M166" s="1163"/>
      <c r="N166" s="1639"/>
      <c r="O166" s="1639"/>
      <c r="P166" s="1163"/>
      <c r="Q166" s="1163"/>
      <c r="R166" s="1163"/>
      <c r="S166" s="1163"/>
      <c r="T166" s="1639"/>
      <c r="U166" s="1163"/>
      <c r="V166" s="1163"/>
      <c r="W166" s="547"/>
      <c r="X166" s="1163"/>
      <c r="Y166" s="1163"/>
      <c r="Z166" s="1163"/>
      <c r="AA166" s="1163"/>
      <c r="AB166" s="1163"/>
      <c r="AC166" s="1635"/>
      <c r="AD166" s="569"/>
      <c r="AE166" s="569"/>
      <c r="AF166" s="569"/>
      <c r="AG166" s="569"/>
      <c r="AH166" s="1644">
        <v>11</v>
      </c>
    </row>
    <row s="1644" customFormat="1" customHeight="1" ht="11.549999999999999">
      <c r="A167" s="990"/>
      <c r="B167" s="1639"/>
      <c r="C167" s="1639"/>
      <c r="D167" s="354"/>
      <c r="J167" s="1644"/>
      <c r="K167" s="1644"/>
      <c r="M167" s="1163"/>
      <c r="N167" s="1639"/>
      <c r="O167" s="1639"/>
      <c r="P167" s="1163"/>
      <c r="Q167" s="1163"/>
      <c r="R167" s="1163"/>
      <c r="S167" s="1163"/>
      <c r="T167" s="1639"/>
      <c r="U167" s="1163"/>
      <c r="V167" s="1163"/>
      <c r="W167" s="547"/>
      <c r="X167" s="1163"/>
      <c r="Y167" s="1163"/>
      <c r="Z167" s="1163"/>
      <c r="AA167" s="1163"/>
      <c r="AB167" s="1163"/>
      <c r="AC167" s="1635"/>
      <c r="AD167" s="569"/>
      <c r="AE167" s="569"/>
      <c r="AF167" s="569"/>
      <c r="AG167" s="569"/>
      <c r="AH167" s="1644">
        <v>11</v>
      </c>
    </row>
    <row s="1644" customFormat="1" customHeight="1" ht="11.549999999999999">
      <c r="A168" s="990"/>
      <c r="B168" s="1639"/>
      <c r="C168" s="1639"/>
      <c r="D168" s="354"/>
      <c r="J168" s="1644"/>
      <c r="K168" s="1644"/>
      <c r="M168" s="1163"/>
      <c r="N168" s="1639"/>
      <c r="O168" s="1639"/>
      <c r="P168" s="1163"/>
      <c r="Q168" s="1163"/>
      <c r="R168" s="1163"/>
      <c r="S168" s="1163"/>
      <c r="T168" s="1639"/>
      <c r="U168" s="1163"/>
      <c r="V168" s="1163"/>
      <c r="W168" s="547"/>
      <c r="X168" s="1163"/>
      <c r="Y168" s="1163"/>
      <c r="Z168" s="1163"/>
      <c r="AA168" s="1163"/>
      <c r="AB168" s="1163"/>
      <c r="AC168" s="1635"/>
      <c r="AD168" s="569"/>
      <c r="AE168" s="569"/>
      <c r="AF168" s="569"/>
      <c r="AG168" s="569"/>
      <c r="AH168" s="1644">
        <v>11</v>
      </c>
    </row>
    <row s="1644" customFormat="1" customHeight="1" ht="11.549999999999999">
      <c r="A169" s="990"/>
      <c r="B169" s="1639"/>
      <c r="C169" s="1639"/>
      <c r="D169" s="354"/>
      <c r="J169" s="1644"/>
      <c r="K169" s="1644"/>
      <c r="M169" s="1163"/>
      <c r="N169" s="1639"/>
      <c r="O169" s="1639"/>
      <c r="P169" s="1163"/>
      <c r="Q169" s="1163"/>
      <c r="R169" s="1163"/>
      <c r="S169" s="1163"/>
      <c r="T169" s="1639"/>
      <c r="U169" s="1163"/>
      <c r="V169" s="1163"/>
      <c r="W169" s="547"/>
      <c r="X169" s="1163"/>
      <c r="Y169" s="1163"/>
      <c r="Z169" s="1163"/>
      <c r="AA169" s="1163"/>
      <c r="AB169" s="1163"/>
      <c r="AC169" s="1635"/>
      <c r="AD169" s="569"/>
      <c r="AE169" s="569"/>
      <c r="AF169" s="569"/>
      <c r="AG169" s="569"/>
      <c r="AH169" s="1644">
        <v>11</v>
      </c>
    </row>
    <row s="1644" customFormat="1" customHeight="1" ht="11.549999999999999">
      <c r="A170" s="990"/>
      <c r="B170" s="1639"/>
      <c r="C170" s="1639"/>
      <c r="D170" s="354"/>
      <c r="J170" s="1644"/>
      <c r="K170" s="1644"/>
      <c r="M170" s="1163"/>
      <c r="N170" s="1639"/>
      <c r="O170" s="1639"/>
      <c r="P170" s="1163"/>
      <c r="Q170" s="1163"/>
      <c r="R170" s="1163"/>
      <c r="S170" s="1163"/>
      <c r="T170" s="1639"/>
      <c r="U170" s="1163"/>
      <c r="V170" s="1163"/>
      <c r="W170" s="547"/>
      <c r="X170" s="1163"/>
      <c r="Y170" s="1163"/>
      <c r="Z170" s="1163"/>
      <c r="AA170" s="1163"/>
      <c r="AB170" s="1163"/>
      <c r="AC170" s="1635"/>
      <c r="AD170" s="569"/>
      <c r="AE170" s="569"/>
      <c r="AF170" s="569"/>
      <c r="AG170" s="569"/>
      <c r="AH170" s="1644">
        <v>11</v>
      </c>
    </row>
    <row s="1644" customFormat="1" customHeight="1" ht="11.549999999999999">
      <c r="A171" s="990"/>
      <c r="B171" s="1639"/>
      <c r="C171" s="1639"/>
      <c r="D171" s="354"/>
      <c r="J171" s="1644"/>
      <c r="K171" s="1644"/>
      <c r="M171" s="1163"/>
      <c r="N171" s="1639"/>
      <c r="O171" s="1639"/>
      <c r="P171" s="1163"/>
      <c r="Q171" s="1163"/>
      <c r="R171" s="1163"/>
      <c r="S171" s="1163"/>
      <c r="T171" s="1639"/>
      <c r="U171" s="1163"/>
      <c r="V171" s="1163"/>
      <c r="W171" s="547"/>
      <c r="X171" s="1163"/>
      <c r="Y171" s="1163"/>
      <c r="Z171" s="1163"/>
      <c r="AA171" s="1163"/>
      <c r="AB171" s="1163"/>
      <c r="AC171" s="1635"/>
      <c r="AD171" s="569"/>
      <c r="AE171" s="569"/>
      <c r="AF171" s="569"/>
      <c r="AG171" s="569"/>
      <c r="AH171" s="1644">
        <v>11</v>
      </c>
    </row>
    <row s="1644" customFormat="1" customHeight="1" ht="11.549999999999999">
      <c r="A172" s="990"/>
      <c r="B172" s="1639"/>
      <c r="C172" s="1639"/>
      <c r="D172" s="354"/>
      <c r="J172" s="1644"/>
      <c r="K172" s="1644"/>
      <c r="M172" s="1163"/>
      <c r="N172" s="1639"/>
      <c r="O172" s="1639"/>
      <c r="P172" s="1163"/>
      <c r="Q172" s="1163"/>
      <c r="R172" s="1163"/>
      <c r="S172" s="1163"/>
      <c r="T172" s="1639"/>
      <c r="U172" s="1163"/>
      <c r="V172" s="1163"/>
      <c r="W172" s="547"/>
      <c r="X172" s="1163"/>
      <c r="Y172" s="1163"/>
      <c r="Z172" s="1163"/>
      <c r="AA172" s="1163"/>
      <c r="AB172" s="1163"/>
      <c r="AC172" s="1635"/>
      <c r="AD172" s="569"/>
      <c r="AE172" s="569"/>
      <c r="AF172" s="569"/>
      <c r="AG172" s="569"/>
      <c r="AH172" s="1644">
        <v>11</v>
      </c>
    </row>
    <row s="1644" customFormat="1" customHeight="1" ht="11.549999999999999">
      <c r="A173" s="990"/>
      <c r="B173" s="1639"/>
      <c r="C173" s="1639"/>
      <c r="D173" s="354"/>
      <c r="J173" s="1644"/>
      <c r="K173" s="1644"/>
      <c r="M173" s="1163"/>
      <c r="N173" s="1639"/>
      <c r="O173" s="1639"/>
      <c r="P173" s="1163"/>
      <c r="Q173" s="1163"/>
      <c r="R173" s="1163"/>
      <c r="S173" s="1163"/>
      <c r="T173" s="1639"/>
      <c r="U173" s="1163"/>
      <c r="V173" s="1163"/>
      <c r="W173" s="547"/>
      <c r="X173" s="1163"/>
      <c r="Y173" s="1163"/>
      <c r="Z173" s="1163"/>
      <c r="AA173" s="1163"/>
      <c r="AB173" s="1163"/>
      <c r="AC173" s="1635"/>
      <c r="AD173" s="569"/>
      <c r="AE173" s="569"/>
      <c r="AF173" s="569"/>
      <c r="AG173" s="569"/>
      <c r="AH173" s="1644">
        <v>11</v>
      </c>
    </row>
    <row s="1644" customFormat="1" customHeight="1" ht="11.549999999999999">
      <c r="A174" s="990"/>
      <c r="B174" s="1639"/>
      <c r="C174" s="1639"/>
      <c r="D174" s="354"/>
      <c r="J174" s="1644"/>
      <c r="K174" s="1644"/>
      <c r="M174" s="1163"/>
      <c r="N174" s="1639"/>
      <c r="O174" s="1639"/>
      <c r="P174" s="1163"/>
      <c r="Q174" s="1163"/>
      <c r="R174" s="1163"/>
      <c r="S174" s="1163"/>
      <c r="T174" s="1639"/>
      <c r="U174" s="1163"/>
      <c r="V174" s="1163"/>
      <c r="W174" s="547"/>
      <c r="X174" s="1163"/>
      <c r="Y174" s="1163"/>
      <c r="Z174" s="1163"/>
      <c r="AA174" s="1163"/>
      <c r="AB174" s="1163"/>
      <c r="AC174" s="1635"/>
      <c r="AD174" s="569"/>
      <c r="AE174" s="569"/>
      <c r="AF174" s="569"/>
      <c r="AG174" s="569"/>
      <c r="AH174" s="1644">
        <v>11</v>
      </c>
    </row>
    <row s="1644" customFormat="1" customHeight="1" ht="11.549999999999999">
      <c r="A175" s="990"/>
      <c r="B175" s="1639"/>
      <c r="C175" s="1639"/>
      <c r="D175" s="354"/>
      <c r="J175" s="1644"/>
      <c r="K175" s="1644"/>
      <c r="M175" s="1163"/>
      <c r="N175" s="1639"/>
      <c r="O175" s="1639"/>
      <c r="P175" s="1163"/>
      <c r="Q175" s="1163"/>
      <c r="R175" s="1163"/>
      <c r="S175" s="1163"/>
      <c r="T175" s="1639"/>
      <c r="U175" s="1163"/>
      <c r="V175" s="1163"/>
      <c r="W175" s="547"/>
      <c r="X175" s="1163"/>
      <c r="Y175" s="1163"/>
      <c r="Z175" s="1163"/>
      <c r="AA175" s="1163"/>
      <c r="AB175" s="1163"/>
      <c r="AC175" s="1635"/>
      <c r="AD175" s="569"/>
      <c r="AE175" s="569"/>
      <c r="AF175" s="569"/>
      <c r="AG175" s="569"/>
      <c r="AH175" s="1644">
        <v>11</v>
      </c>
    </row>
    <row s="1644" customFormat="1" customHeight="1" ht="11.549999999999999">
      <c r="A176" s="990"/>
      <c r="B176" s="1639"/>
      <c r="C176" s="1639"/>
      <c r="D176" s="354"/>
      <c r="J176" s="1644"/>
      <c r="K176" s="1644"/>
      <c r="M176" s="1163"/>
      <c r="N176" s="1639"/>
      <c r="O176" s="1639"/>
      <c r="P176" s="1163"/>
      <c r="Q176" s="1163"/>
      <c r="R176" s="1163"/>
      <c r="S176" s="1163"/>
      <c r="T176" s="1639"/>
      <c r="U176" s="1163"/>
      <c r="V176" s="1163"/>
      <c r="W176" s="547"/>
      <c r="X176" s="1163"/>
      <c r="Y176" s="1163"/>
      <c r="Z176" s="1163"/>
      <c r="AA176" s="1163"/>
      <c r="AB176" s="1163"/>
      <c r="AC176" s="1635"/>
      <c r="AD176" s="569"/>
      <c r="AE176" s="569"/>
      <c r="AF176" s="569"/>
      <c r="AG176" s="569"/>
      <c r="AH176" s="1644">
        <v>11</v>
      </c>
    </row>
    <row s="1644" customFormat="1" customHeight="1" ht="11.549999999999999">
      <c r="A177" s="990"/>
      <c r="B177" s="1639"/>
      <c r="C177" s="1639"/>
      <c r="D177" s="354"/>
      <c r="J177" s="1644"/>
      <c r="K177" s="1644"/>
      <c r="M177" s="1163"/>
      <c r="N177" s="1639"/>
      <c r="O177" s="1639"/>
      <c r="P177" s="1163"/>
      <c r="Q177" s="1163"/>
      <c r="R177" s="1163"/>
      <c r="S177" s="1163"/>
      <c r="T177" s="1639"/>
      <c r="U177" s="1163"/>
      <c r="V177" s="1163"/>
      <c r="W177" s="547"/>
      <c r="X177" s="1163"/>
      <c r="Y177" s="1163"/>
      <c r="Z177" s="1163"/>
      <c r="AA177" s="1163"/>
      <c r="AB177" s="1163"/>
      <c r="AC177" s="1635"/>
      <c r="AD177" s="569"/>
      <c r="AE177" s="569"/>
      <c r="AF177" s="569"/>
      <c r="AG177" s="569"/>
      <c r="AH177" s="1644">
        <v>11</v>
      </c>
    </row>
    <row s="1644" customFormat="1" customHeight="1" ht="11.549999999999999">
      <c r="A178" s="990"/>
      <c r="B178" s="1639"/>
      <c r="C178" s="1639"/>
      <c r="D178" s="354"/>
      <c r="J178" s="1644"/>
      <c r="K178" s="1644"/>
      <c r="M178" s="1163"/>
      <c r="N178" s="1639"/>
      <c r="O178" s="1639"/>
      <c r="P178" s="1163"/>
      <c r="Q178" s="1163"/>
      <c r="R178" s="1163"/>
      <c r="S178" s="1163"/>
      <c r="T178" s="1639"/>
      <c r="U178" s="1163"/>
      <c r="V178" s="1163"/>
      <c r="W178" s="547"/>
      <c r="X178" s="1163"/>
      <c r="Y178" s="1163"/>
      <c r="Z178" s="1163"/>
      <c r="AA178" s="1163"/>
      <c r="AB178" s="1163"/>
      <c r="AC178" s="1635"/>
      <c r="AD178" s="569"/>
      <c r="AE178" s="569"/>
      <c r="AF178" s="569"/>
      <c r="AG178" s="569"/>
      <c r="AH178" s="1644">
        <v>11</v>
      </c>
    </row>
    <row s="1644" customFormat="1" customHeight="1" ht="11.549999999999999">
      <c r="A179" s="990"/>
      <c r="B179" s="1639"/>
      <c r="C179" s="1639"/>
      <c r="D179" s="354"/>
      <c r="J179" s="1644"/>
      <c r="K179" s="1644"/>
      <c r="M179" s="1163"/>
      <c r="N179" s="1639"/>
      <c r="O179" s="1639"/>
      <c r="P179" s="1163"/>
      <c r="Q179" s="1163"/>
      <c r="R179" s="1163"/>
      <c r="S179" s="1163"/>
      <c r="T179" s="1639"/>
      <c r="U179" s="1163"/>
      <c r="V179" s="1163"/>
      <c r="W179" s="547"/>
      <c r="X179" s="1163"/>
      <c r="Y179" s="1163"/>
      <c r="Z179" s="1163"/>
      <c r="AA179" s="1163"/>
      <c r="AB179" s="1163"/>
      <c r="AC179" s="1635"/>
      <c r="AD179" s="569"/>
      <c r="AE179" s="569"/>
      <c r="AF179" s="569"/>
      <c r="AG179" s="569"/>
      <c r="AH179" s="1644">
        <v>11</v>
      </c>
    </row>
    <row s="1644" customFormat="1" customHeight="1" ht="11.549999999999999">
      <c r="A180" s="990"/>
      <c r="B180" s="1639"/>
      <c r="C180" s="1639"/>
      <c r="D180" s="354"/>
      <c r="J180" s="1644"/>
      <c r="K180" s="1644"/>
      <c r="M180" s="1163"/>
      <c r="N180" s="1639"/>
      <c r="O180" s="1639"/>
      <c r="P180" s="1163"/>
      <c r="Q180" s="1163"/>
      <c r="R180" s="1163"/>
      <c r="S180" s="1163"/>
      <c r="T180" s="1639"/>
      <c r="U180" s="1163"/>
      <c r="V180" s="1163"/>
      <c r="W180" s="547"/>
      <c r="X180" s="1163"/>
      <c r="Y180" s="1163"/>
      <c r="Z180" s="1163"/>
      <c r="AA180" s="1163"/>
      <c r="AB180" s="1163"/>
      <c r="AC180" s="1635"/>
      <c r="AD180" s="569"/>
      <c r="AE180" s="569"/>
      <c r="AF180" s="569"/>
      <c r="AG180" s="569"/>
      <c r="AH180" s="1644">
        <v>11</v>
      </c>
    </row>
    <row s="1644" customFormat="1" customHeight="1" ht="11.549999999999999">
      <c r="A181" s="990"/>
      <c r="B181" s="1639"/>
      <c r="C181" s="1639"/>
      <c r="D181" s="354"/>
      <c r="J181" s="1644"/>
      <c r="K181" s="1644"/>
      <c r="M181" s="1163"/>
      <c r="N181" s="1639"/>
      <c r="O181" s="1639"/>
      <c r="P181" s="1163"/>
      <c r="Q181" s="1163"/>
      <c r="R181" s="1163"/>
      <c r="S181" s="1163"/>
      <c r="T181" s="1639"/>
      <c r="U181" s="1163"/>
      <c r="V181" s="1163"/>
      <c r="W181" s="547"/>
      <c r="X181" s="1163"/>
      <c r="Y181" s="1163"/>
      <c r="Z181" s="1163"/>
      <c r="AA181" s="1163"/>
      <c r="AB181" s="1163"/>
      <c r="AC181" s="1635"/>
      <c r="AD181" s="569"/>
      <c r="AE181" s="569"/>
      <c r="AF181" s="569"/>
      <c r="AG181" s="569"/>
      <c r="AH181" s="1644">
        <v>11</v>
      </c>
    </row>
    <row s="1644" customFormat="1" customHeight="1" ht="11.549999999999999">
      <c r="A182" s="990"/>
      <c r="B182" s="1639"/>
      <c r="C182" s="1639"/>
      <c r="D182" s="354"/>
      <c r="J182" s="1644"/>
      <c r="K182" s="1644"/>
      <c r="M182" s="1163"/>
      <c r="N182" s="1639"/>
      <c r="O182" s="1639"/>
      <c r="P182" s="1163"/>
      <c r="Q182" s="1163"/>
      <c r="R182" s="1163"/>
      <c r="S182" s="1163"/>
      <c r="T182" s="1639"/>
      <c r="U182" s="1163"/>
      <c r="V182" s="1163"/>
      <c r="W182" s="547"/>
      <c r="X182" s="1163"/>
      <c r="Y182" s="1163"/>
      <c r="Z182" s="1163"/>
      <c r="AA182" s="1163"/>
      <c r="AB182" s="1163"/>
      <c r="AC182" s="1635"/>
      <c r="AD182" s="569"/>
      <c r="AE182" s="569"/>
      <c r="AF182" s="569"/>
      <c r="AG182" s="569"/>
      <c r="AH182" s="1644">
        <v>11</v>
      </c>
    </row>
    <row s="1644" customFormat="1" customHeight="1" ht="11.549999999999999">
      <c r="A183" s="990"/>
      <c r="B183" s="1639"/>
      <c r="C183" s="1639"/>
      <c r="D183" s="354"/>
      <c r="J183" s="1644"/>
      <c r="K183" s="1644"/>
      <c r="M183" s="1163"/>
      <c r="N183" s="1639"/>
      <c r="O183" s="1639"/>
      <c r="P183" s="1163"/>
      <c r="Q183" s="1163"/>
      <c r="R183" s="1163"/>
      <c r="S183" s="1163"/>
      <c r="T183" s="1639"/>
      <c r="U183" s="1163"/>
      <c r="V183" s="1163"/>
      <c r="W183" s="547"/>
      <c r="X183" s="1163"/>
      <c r="Y183" s="1163"/>
      <c r="Z183" s="1163"/>
      <c r="AA183" s="1163"/>
      <c r="AB183" s="1163"/>
      <c r="AC183" s="1635"/>
      <c r="AD183" s="569"/>
      <c r="AE183" s="569"/>
      <c r="AF183" s="569"/>
      <c r="AG183" s="569"/>
      <c r="AH183" s="1644">
        <v>11</v>
      </c>
    </row>
    <row s="1644" customFormat="1" customHeight="1" ht="11.549999999999999">
      <c r="A184" s="990"/>
      <c r="B184" s="1639"/>
      <c r="C184" s="1639"/>
      <c r="D184" s="354"/>
      <c r="J184" s="1644"/>
      <c r="K184" s="1644"/>
      <c r="M184" s="1163"/>
      <c r="N184" s="1639"/>
      <c r="O184" s="1639"/>
      <c r="P184" s="1163"/>
      <c r="Q184" s="1163"/>
      <c r="R184" s="1163"/>
      <c r="S184" s="1163"/>
      <c r="T184" s="1639"/>
      <c r="U184" s="1163"/>
      <c r="V184" s="1163"/>
      <c r="W184" s="547"/>
      <c r="X184" s="1163"/>
      <c r="Y184" s="1163"/>
      <c r="Z184" s="1163"/>
      <c r="AA184" s="1163"/>
      <c r="AB184" s="1163"/>
      <c r="AC184" s="1635"/>
      <c r="AD184" s="569"/>
      <c r="AE184" s="569"/>
      <c r="AF184" s="569"/>
      <c r="AG184" s="569"/>
      <c r="AH184" s="1644">
        <v>11</v>
      </c>
    </row>
    <row s="1644" customFormat="1" customHeight="1" ht="11.549999999999999">
      <c r="A185" s="990"/>
      <c r="B185" s="1639"/>
      <c r="C185" s="1639"/>
      <c r="D185" s="354"/>
      <c r="J185" s="1644"/>
      <c r="K185" s="1644"/>
      <c r="M185" s="1163"/>
      <c r="N185" s="1639"/>
      <c r="O185" s="1639"/>
      <c r="P185" s="1163"/>
      <c r="Q185" s="1163"/>
      <c r="R185" s="1163"/>
      <c r="S185" s="1163"/>
      <c r="T185" s="1639"/>
      <c r="U185" s="1163"/>
      <c r="V185" s="1163"/>
      <c r="W185" s="547"/>
      <c r="X185" s="1163"/>
      <c r="Y185" s="1163"/>
      <c r="Z185" s="1163"/>
      <c r="AA185" s="1163"/>
      <c r="AB185" s="1163"/>
      <c r="AC185" s="1635"/>
      <c r="AD185" s="569"/>
      <c r="AE185" s="569"/>
      <c r="AF185" s="569"/>
      <c r="AG185" s="569"/>
      <c r="AH185" s="1644">
        <v>11</v>
      </c>
    </row>
    <row s="1644" customFormat="1" customHeight="1" ht="11.549999999999999">
      <c r="A186" s="990"/>
      <c r="B186" s="1639"/>
      <c r="C186" s="1639"/>
      <c r="D186" s="354"/>
      <c r="J186" s="1644"/>
      <c r="K186" s="1644"/>
      <c r="M186" s="1163"/>
      <c r="N186" s="1639"/>
      <c r="O186" s="1639"/>
      <c r="P186" s="1163"/>
      <c r="Q186" s="1163"/>
      <c r="R186" s="1163"/>
      <c r="S186" s="1163"/>
      <c r="T186" s="1639"/>
      <c r="U186" s="1163"/>
      <c r="V186" s="1163"/>
      <c r="W186" s="547"/>
      <c r="X186" s="1163"/>
      <c r="Y186" s="1163"/>
      <c r="Z186" s="1163"/>
      <c r="AA186" s="1163"/>
      <c r="AB186" s="1163"/>
      <c r="AC186" s="1635"/>
      <c r="AD186" s="569"/>
      <c r="AE186" s="569"/>
      <c r="AF186" s="569"/>
      <c r="AG186" s="569"/>
      <c r="AH186" s="1644">
        <v>11</v>
      </c>
    </row>
    <row s="1644" customFormat="1" customHeight="1" ht="11.549999999999999">
      <c r="A187" s="990"/>
      <c r="B187" s="1639"/>
      <c r="C187" s="1639"/>
      <c r="D187" s="354"/>
      <c r="J187" s="1644"/>
      <c r="K187" s="1644"/>
      <c r="M187" s="1163"/>
      <c r="N187" s="1639"/>
      <c r="O187" s="1639"/>
      <c r="P187" s="1163"/>
      <c r="Q187" s="1163"/>
      <c r="R187" s="1163"/>
      <c r="S187" s="1163"/>
      <c r="T187" s="1639"/>
      <c r="U187" s="1163"/>
      <c r="V187" s="1163"/>
      <c r="W187" s="547"/>
      <c r="X187" s="1163"/>
      <c r="Y187" s="1163"/>
      <c r="Z187" s="1163"/>
      <c r="AA187" s="1163"/>
      <c r="AB187" s="1163"/>
      <c r="AC187" s="1635"/>
      <c r="AD187" s="569"/>
      <c r="AE187" s="569"/>
      <c r="AF187" s="569"/>
      <c r="AG187" s="569"/>
      <c r="AH187" s="1644">
        <v>11</v>
      </c>
    </row>
    <row s="1644" customFormat="1" customHeight="1" ht="11.549999999999999">
      <c r="A188" s="990"/>
      <c r="B188" s="1639"/>
      <c r="C188" s="1639"/>
      <c r="D188" s="354"/>
      <c r="J188" s="1644"/>
      <c r="K188" s="1644"/>
      <c r="M188" s="1163"/>
      <c r="N188" s="1639"/>
      <c r="O188" s="1639"/>
      <c r="P188" s="1163"/>
      <c r="Q188" s="1163"/>
      <c r="R188" s="1163"/>
      <c r="S188" s="1163"/>
      <c r="T188" s="1639"/>
      <c r="U188" s="1163"/>
      <c r="V188" s="1163"/>
      <c r="W188" s="547"/>
      <c r="X188" s="1163"/>
      <c r="Y188" s="1163"/>
      <c r="Z188" s="1163"/>
      <c r="AA188" s="1163"/>
      <c r="AB188" s="1163"/>
      <c r="AC188" s="1635"/>
      <c r="AD188" s="569"/>
      <c r="AE188" s="569"/>
      <c r="AF188" s="569"/>
      <c r="AG188" s="569"/>
      <c r="AH188" s="1644">
        <v>11</v>
      </c>
    </row>
    <row s="1644" customFormat="1" customHeight="1" ht="11.549999999999999">
      <c r="A189" s="990"/>
      <c r="B189" s="1639"/>
      <c r="C189" s="1639"/>
      <c r="D189" s="354"/>
      <c r="J189" s="1644"/>
      <c r="K189" s="1644"/>
      <c r="M189" s="1163"/>
      <c r="N189" s="1639"/>
      <c r="O189" s="1639"/>
      <c r="P189" s="1163"/>
      <c r="Q189" s="1163"/>
      <c r="R189" s="1163"/>
      <c r="S189" s="1163"/>
      <c r="T189" s="1639"/>
      <c r="U189" s="1163"/>
      <c r="V189" s="1163"/>
      <c r="W189" s="547"/>
      <c r="X189" s="1163"/>
      <c r="Y189" s="1163"/>
      <c r="Z189" s="1163"/>
      <c r="AA189" s="1163"/>
      <c r="AB189" s="1163"/>
      <c r="AC189" s="1635"/>
      <c r="AD189" s="569"/>
      <c r="AE189" s="569"/>
      <c r="AF189" s="569"/>
      <c r="AG189" s="569"/>
      <c r="AH189" s="1644">
        <v>11</v>
      </c>
    </row>
    <row s="1644" customFormat="1" customHeight="1" ht="11.549999999999999">
      <c r="A190" s="990"/>
      <c r="B190" s="1639"/>
      <c r="C190" s="1639"/>
      <c r="D190" s="354"/>
      <c r="J190" s="1644"/>
      <c r="K190" s="1644"/>
      <c r="M190" s="1163"/>
      <c r="N190" s="1639"/>
      <c r="O190" s="1639"/>
      <c r="P190" s="1163"/>
      <c r="Q190" s="1163"/>
      <c r="R190" s="1163"/>
      <c r="S190" s="1163"/>
      <c r="T190" s="1639"/>
      <c r="U190" s="1163"/>
      <c r="V190" s="1163"/>
      <c r="W190" s="547"/>
      <c r="X190" s="1163"/>
      <c r="Y190" s="1163"/>
      <c r="Z190" s="1163"/>
      <c r="AA190" s="1163"/>
      <c r="AB190" s="1163"/>
      <c r="AC190" s="1635"/>
      <c r="AD190" s="569"/>
      <c r="AE190" s="569"/>
      <c r="AF190" s="569"/>
      <c r="AG190" s="569"/>
      <c r="AH190" s="1644">
        <v>11</v>
      </c>
    </row>
    <row s="1644" customFormat="1" customHeight="1" ht="11.549999999999999">
      <c r="A191" s="990"/>
      <c r="B191" s="1639"/>
      <c r="C191" s="1639"/>
      <c r="D191" s="354"/>
      <c r="J191" s="1644"/>
      <c r="K191" s="1644"/>
      <c r="M191" s="1163"/>
      <c r="N191" s="1639"/>
      <c r="O191" s="1639"/>
      <c r="P191" s="1163"/>
      <c r="Q191" s="1163"/>
      <c r="R191" s="1163"/>
      <c r="S191" s="1163"/>
      <c r="T191" s="1639"/>
      <c r="U191" s="1163"/>
      <c r="V191" s="1163"/>
      <c r="W191" s="547"/>
      <c r="X191" s="1163"/>
      <c r="Y191" s="1163"/>
      <c r="Z191" s="1163"/>
      <c r="AA191" s="1163"/>
      <c r="AB191" s="1163"/>
      <c r="AC191" s="1635"/>
      <c r="AD191" s="569"/>
      <c r="AE191" s="569"/>
      <c r="AF191" s="569"/>
      <c r="AG191" s="569"/>
      <c r="AH191" s="1644">
        <v>11</v>
      </c>
    </row>
    <row s="1644" customFormat="1" customHeight="1" ht="11.549999999999999">
      <c r="A192" s="990"/>
      <c r="B192" s="1639"/>
      <c r="C192" s="1639"/>
      <c r="D192" s="354"/>
      <c r="J192" s="1644"/>
      <c r="K192" s="1644"/>
      <c r="M192" s="1163"/>
      <c r="N192" s="1639"/>
      <c r="O192" s="1639"/>
      <c r="P192" s="1163"/>
      <c r="Q192" s="1163"/>
      <c r="R192" s="1163"/>
      <c r="S192" s="1163"/>
      <c r="T192" s="1639"/>
      <c r="U192" s="1163"/>
      <c r="V192" s="1163"/>
      <c r="W192" s="547"/>
      <c r="X192" s="1163"/>
      <c r="Y192" s="1163"/>
      <c r="Z192" s="1163"/>
      <c r="AA192" s="1163"/>
      <c r="AB192" s="1163"/>
      <c r="AC192" s="1635"/>
      <c r="AD192" s="569"/>
      <c r="AE192" s="569"/>
      <c r="AF192" s="569"/>
      <c r="AG192" s="569"/>
      <c r="AH192" s="1644">
        <v>11</v>
      </c>
    </row>
    <row s="1644" customFormat="1" customHeight="1" ht="11.549999999999999">
      <c r="A193" s="990"/>
      <c r="B193" s="1639"/>
      <c r="C193" s="1639"/>
      <c r="D193" s="354"/>
      <c r="J193" s="1644"/>
      <c r="K193" s="1644"/>
      <c r="M193" s="1163"/>
      <c r="N193" s="1639"/>
      <c r="O193" s="1639"/>
      <c r="P193" s="1163"/>
      <c r="Q193" s="1163"/>
      <c r="R193" s="1163"/>
      <c r="S193" s="1163"/>
      <c r="T193" s="1639"/>
      <c r="U193" s="1163"/>
      <c r="V193" s="1163"/>
      <c r="W193" s="547"/>
      <c r="X193" s="1163"/>
      <c r="Y193" s="1163"/>
      <c r="Z193" s="1163"/>
      <c r="AA193" s="1163"/>
      <c r="AB193" s="1163"/>
      <c r="AC193" s="1635"/>
      <c r="AD193" s="569"/>
      <c r="AE193" s="569"/>
      <c r="AF193" s="569"/>
      <c r="AG193" s="569"/>
      <c r="AH193" s="1644">
        <v>11</v>
      </c>
    </row>
    <row s="1644" customFormat="1" customHeight="1" ht="11.549999999999999">
      <c r="A194" s="990"/>
      <c r="B194" s="1639"/>
      <c r="C194" s="1639"/>
      <c r="D194" s="354"/>
      <c r="J194" s="1644"/>
      <c r="K194" s="1644"/>
      <c r="M194" s="1163"/>
      <c r="N194" s="1639"/>
      <c r="O194" s="1639"/>
      <c r="P194" s="1163"/>
      <c r="Q194" s="1163"/>
      <c r="R194" s="1163"/>
      <c r="S194" s="1163"/>
      <c r="T194" s="1639"/>
      <c r="U194" s="1163"/>
      <c r="V194" s="1163"/>
      <c r="W194" s="547"/>
      <c r="X194" s="1163"/>
      <c r="Y194" s="1163"/>
      <c r="Z194" s="1163"/>
      <c r="AA194" s="1163"/>
      <c r="AB194" s="1163"/>
      <c r="AC194" s="1635"/>
      <c r="AD194" s="569"/>
      <c r="AE194" s="569"/>
      <c r="AF194" s="569"/>
      <c r="AG194" s="569"/>
      <c r="AH194" s="1644">
        <v>11</v>
      </c>
    </row>
    <row s="1644" customFormat="1" customHeight="1" ht="11.549999999999999">
      <c r="A195" s="990"/>
      <c r="B195" s="1639"/>
      <c r="C195" s="1639"/>
      <c r="D195" s="354"/>
      <c r="J195" s="1644"/>
      <c r="K195" s="1644"/>
      <c r="M195" s="1163"/>
      <c r="N195" s="1639"/>
      <c r="O195" s="1639"/>
      <c r="P195" s="1163"/>
      <c r="Q195" s="1163"/>
      <c r="R195" s="1163"/>
      <c r="S195" s="1163"/>
      <c r="T195" s="1639"/>
      <c r="U195" s="1163"/>
      <c r="V195" s="1163"/>
      <c r="W195" s="547"/>
      <c r="X195" s="1163"/>
      <c r="Y195" s="1163"/>
      <c r="Z195" s="1163"/>
      <c r="AA195" s="1163"/>
      <c r="AB195" s="1163"/>
      <c r="AC195" s="1635"/>
      <c r="AD195" s="569"/>
      <c r="AE195" s="569"/>
      <c r="AF195" s="569"/>
      <c r="AG195" s="569"/>
      <c r="AH195" s="1644">
        <v>11</v>
      </c>
    </row>
    <row s="1644" customFormat="1" customHeight="1" ht="11.549999999999999">
      <c r="A196" s="990"/>
      <c r="B196" s="1639"/>
      <c r="C196" s="1639"/>
      <c r="D196" s="354"/>
      <c r="J196" s="1644"/>
      <c r="K196" s="1644"/>
      <c r="M196" s="1163"/>
      <c r="N196" s="1639"/>
      <c r="O196" s="1639"/>
      <c r="P196" s="1163"/>
      <c r="Q196" s="1163"/>
      <c r="R196" s="1163"/>
      <c r="S196" s="1163"/>
      <c r="T196" s="1639"/>
      <c r="U196" s="1163"/>
      <c r="V196" s="1163"/>
      <c r="W196" s="547"/>
      <c r="X196" s="1163"/>
      <c r="Y196" s="1163"/>
      <c r="Z196" s="1163"/>
      <c r="AA196" s="1163"/>
      <c r="AB196" s="1163"/>
      <c r="AC196" s="1635"/>
      <c r="AD196" s="569"/>
      <c r="AE196" s="569"/>
      <c r="AF196" s="569"/>
      <c r="AG196" s="569"/>
      <c r="AH196" s="1644">
        <v>11</v>
      </c>
    </row>
    <row s="1644" customFormat="1" customHeight="1" ht="11.549999999999999">
      <c r="A197" s="990"/>
      <c r="B197" s="1639"/>
      <c r="C197" s="1639"/>
      <c r="D197" s="354"/>
      <c r="J197" s="1644"/>
      <c r="K197" s="1644"/>
      <c r="M197" s="1163"/>
      <c r="N197" s="1639"/>
      <c r="O197" s="1639"/>
      <c r="P197" s="1163"/>
      <c r="Q197" s="1163"/>
      <c r="R197" s="1163"/>
      <c r="S197" s="1163"/>
      <c r="T197" s="1639"/>
      <c r="U197" s="1163"/>
      <c r="V197" s="1163"/>
      <c r="W197" s="547"/>
      <c r="X197" s="1163"/>
      <c r="Y197" s="1163"/>
      <c r="Z197" s="1163"/>
      <c r="AA197" s="1163"/>
      <c r="AB197" s="1163"/>
      <c r="AC197" s="1635"/>
      <c r="AD197" s="569"/>
      <c r="AE197" s="569"/>
      <c r="AF197" s="569"/>
      <c r="AG197" s="569"/>
      <c r="AH197" s="1644">
        <v>11</v>
      </c>
    </row>
    <row s="1644" customFormat="1" customHeight="1" ht="11.549999999999999">
      <c r="A198" s="990"/>
      <c r="B198" s="1639"/>
      <c r="C198" s="1639"/>
      <c r="D198" s="354"/>
      <c r="J198" s="1644"/>
      <c r="K198" s="1644"/>
      <c r="M198" s="1163"/>
      <c r="N198" s="1639"/>
      <c r="O198" s="1639"/>
      <c r="P198" s="1163"/>
      <c r="Q198" s="1163"/>
      <c r="R198" s="1163"/>
      <c r="S198" s="1163"/>
      <c r="T198" s="1639"/>
      <c r="U198" s="1163"/>
      <c r="V198" s="1163"/>
      <c r="W198" s="547"/>
      <c r="X198" s="1163"/>
      <c r="Y198" s="1163"/>
      <c r="Z198" s="1163"/>
      <c r="AA198" s="1163"/>
      <c r="AB198" s="1163"/>
      <c r="AC198" s="1635"/>
      <c r="AD198" s="569"/>
      <c r="AE198" s="569"/>
      <c r="AF198" s="569"/>
      <c r="AG198" s="569"/>
      <c r="AH198" s="1644">
        <v>11</v>
      </c>
    </row>
    <row s="1644" customFormat="1" customHeight="1" ht="11.549999999999999">
      <c r="A199" s="990"/>
      <c r="B199" s="1639"/>
      <c r="C199" s="1639"/>
      <c r="D199" s="354"/>
      <c r="J199" s="1644"/>
      <c r="K199" s="1644"/>
      <c r="M199" s="1163"/>
      <c r="N199" s="1639"/>
      <c r="O199" s="1639"/>
      <c r="P199" s="1163"/>
      <c r="Q199" s="1163"/>
      <c r="R199" s="1163"/>
      <c r="S199" s="1163"/>
      <c r="T199" s="1639"/>
      <c r="U199" s="1163"/>
      <c r="V199" s="1163"/>
      <c r="W199" s="547"/>
      <c r="X199" s="1163"/>
      <c r="Y199" s="1163"/>
      <c r="Z199" s="1163"/>
      <c r="AA199" s="1163"/>
      <c r="AB199" s="1163"/>
      <c r="AC199" s="1635"/>
      <c r="AD199" s="569"/>
      <c r="AE199" s="569"/>
      <c r="AF199" s="569"/>
      <c r="AG199" s="569"/>
      <c r="AH199" s="1644">
        <v>11</v>
      </c>
    </row>
    <row s="1644" customFormat="1" customHeight="1" ht="11.549999999999999">
      <c r="A200" s="990"/>
      <c r="B200" s="1639"/>
      <c r="C200" s="1639"/>
      <c r="D200" s="354"/>
      <c r="J200" s="1644"/>
      <c r="K200" s="1644"/>
      <c r="M200" s="1163"/>
      <c r="N200" s="1639"/>
      <c r="O200" s="1639"/>
      <c r="P200" s="1163"/>
      <c r="Q200" s="1163"/>
      <c r="R200" s="1163"/>
      <c r="S200" s="1163"/>
      <c r="T200" s="1639"/>
      <c r="U200" s="1163"/>
      <c r="V200" s="1163"/>
      <c r="W200" s="547"/>
      <c r="X200" s="1163"/>
      <c r="Y200" s="1163"/>
      <c r="Z200" s="1163"/>
      <c r="AA200" s="1163"/>
      <c r="AB200" s="1163"/>
      <c r="AC200" s="1635"/>
      <c r="AD200" s="569"/>
      <c r="AE200" s="569"/>
      <c r="AF200" s="569"/>
      <c r="AG200" s="569"/>
      <c r="AH200" s="1644">
        <v>11</v>
      </c>
    </row>
    <row s="1644" customFormat="1" customHeight="1" ht="11.549999999999999">
      <c r="A201" s="990"/>
      <c r="B201" s="1639"/>
      <c r="C201" s="1639"/>
      <c r="D201" s="354"/>
      <c r="J201" s="1644"/>
      <c r="K201" s="1644"/>
      <c r="M201" s="1163"/>
      <c r="N201" s="1639"/>
      <c r="O201" s="1639"/>
      <c r="P201" s="1163"/>
      <c r="Q201" s="1163"/>
      <c r="R201" s="1163"/>
      <c r="S201" s="1163"/>
      <c r="T201" s="1639"/>
      <c r="U201" s="1163"/>
      <c r="V201" s="1163"/>
      <c r="W201" s="547"/>
      <c r="X201" s="1163"/>
      <c r="Y201" s="1163"/>
      <c r="Z201" s="1163"/>
      <c r="AA201" s="1163"/>
      <c r="AB201" s="1163"/>
      <c r="AC201" s="1635"/>
      <c r="AD201" s="569"/>
      <c r="AE201" s="569"/>
      <c r="AF201" s="569"/>
      <c r="AG201" s="569"/>
      <c r="AH201" s="1644">
        <v>11</v>
      </c>
    </row>
    <row s="1644" customFormat="1" customHeight="1" ht="11.549999999999999">
      <c r="A202" s="990"/>
      <c r="B202" s="1639"/>
      <c r="C202" s="1639"/>
      <c r="D202" s="354"/>
      <c r="J202" s="1644"/>
      <c r="K202" s="1644"/>
      <c r="M202" s="1163"/>
      <c r="N202" s="1639"/>
      <c r="O202" s="1639"/>
      <c r="P202" s="1163"/>
      <c r="Q202" s="1163"/>
      <c r="R202" s="1163"/>
      <c r="S202" s="1163"/>
      <c r="T202" s="1639"/>
      <c r="U202" s="1163"/>
      <c r="V202" s="1163"/>
      <c r="W202" s="547"/>
      <c r="X202" s="1163"/>
      <c r="Y202" s="1163"/>
      <c r="Z202" s="1163"/>
      <c r="AA202" s="1163"/>
      <c r="AB202" s="1163"/>
      <c r="AC202" s="1635"/>
      <c r="AD202" s="569"/>
      <c r="AE202" s="569"/>
      <c r="AF202" s="569"/>
      <c r="AG202" s="569"/>
      <c r="AH202" s="1644">
        <v>11</v>
      </c>
    </row>
    <row customHeight="1" ht="11.549999999999999">
      <c r="J203" s="1638"/>
      <c r="K203" s="1638"/>
      <c r="AH203" s="1634">
        <v>11</v>
      </c>
    </row>
    <row customHeight="1" ht="11.549999999999999">
      <c r="J204" s="1638"/>
      <c r="K204" s="1638"/>
      <c r="AH204" s="1634">
        <v>11</v>
      </c>
    </row>
    <row customHeight="1" ht="11.549999999999999">
      <c r="J205" s="1638"/>
      <c r="K205" s="1638"/>
      <c r="AH205" s="1634">
        <v>11</v>
      </c>
    </row>
    <row customHeight="1" ht="11.549999999999999">
      <c r="A206" s="993"/>
      <c r="B206" s="1634"/>
      <c r="D206" s="1634"/>
      <c r="J206" s="1638"/>
      <c r="K206" s="1638"/>
      <c r="M206" s="1634"/>
      <c r="P206" s="1634"/>
      <c r="Q206" s="1634"/>
      <c r="R206" s="1634"/>
      <c r="S206" s="1634"/>
      <c r="U206" s="1634"/>
      <c r="V206" s="1634"/>
      <c r="W206" s="1634"/>
      <c r="X206" s="1634"/>
      <c r="Y206" s="1634"/>
      <c r="Z206" s="1634"/>
      <c r="AA206" s="1634"/>
      <c r="AB206" s="1634"/>
      <c r="AC206" s="1634"/>
      <c r="AD206" s="1634"/>
      <c r="AE206" s="1634"/>
      <c r="AF206" s="1634"/>
      <c r="AG206" s="1634"/>
      <c r="AH206" s="1634">
        <v>11</v>
      </c>
    </row>
    <row customHeight="1" ht="11.549999999999999">
      <c r="A207" s="993"/>
      <c r="B207" s="1634"/>
      <c r="D207" s="1634"/>
      <c r="J207" s="1638"/>
      <c r="K207" s="1638"/>
      <c r="M207" s="1634"/>
      <c r="P207" s="1634"/>
      <c r="Q207" s="1634"/>
      <c r="R207" s="1634"/>
      <c r="S207" s="1634"/>
      <c r="U207" s="1634"/>
      <c r="V207" s="1634"/>
      <c r="W207" s="1634"/>
      <c r="X207" s="1634"/>
      <c r="Y207" s="1634"/>
      <c r="Z207" s="1634"/>
      <c r="AA207" s="1634"/>
      <c r="AB207" s="1634"/>
      <c r="AC207" s="1634"/>
      <c r="AD207" s="1634"/>
      <c r="AE207" s="1634"/>
      <c r="AF207" s="1634"/>
      <c r="AG207" s="1634"/>
      <c r="AH207" s="1634">
        <v>11</v>
      </c>
    </row>
    <row customHeight="1" ht="11.549999999999999">
      <c r="A208" s="993"/>
      <c r="B208" s="1634"/>
      <c r="D208" s="1634"/>
      <c r="J208" s="1638"/>
      <c r="K208" s="1638"/>
      <c r="M208" s="1634"/>
      <c r="P208" s="1634"/>
      <c r="Q208" s="1634"/>
      <c r="R208" s="1634"/>
      <c r="S208" s="1634"/>
      <c r="U208" s="1634"/>
      <c r="V208" s="1634"/>
      <c r="W208" s="1634"/>
      <c r="X208" s="1634"/>
      <c r="Y208" s="1634"/>
      <c r="Z208" s="1634"/>
      <c r="AA208" s="1634"/>
      <c r="AB208" s="1634"/>
      <c r="AC208" s="1634"/>
      <c r="AD208" s="1634"/>
      <c r="AE208" s="1634"/>
      <c r="AF208" s="1634"/>
      <c r="AG208" s="1634"/>
      <c r="AH208" s="1634">
        <v>11</v>
      </c>
    </row>
    <row customHeight="1" ht="11.549999999999999">
      <c r="A209" s="993"/>
      <c r="B209" s="1634"/>
      <c r="D209" s="1634"/>
      <c r="J209" s="1638"/>
      <c r="K209" s="1638"/>
      <c r="M209" s="1634"/>
      <c r="P209" s="1634"/>
      <c r="Q209" s="1634"/>
      <c r="R209" s="1634"/>
      <c r="S209" s="1634"/>
      <c r="U209" s="1634"/>
      <c r="V209" s="1634"/>
      <c r="W209" s="1634"/>
      <c r="X209" s="1634"/>
      <c r="Y209" s="1634"/>
      <c r="Z209" s="1634"/>
      <c r="AA209" s="1634"/>
      <c r="AB209" s="1634"/>
      <c r="AC209" s="1634"/>
      <c r="AD209" s="1634"/>
      <c r="AE209" s="1634"/>
      <c r="AF209" s="1634"/>
      <c r="AG209" s="1634"/>
      <c r="AH209" s="1634">
        <v>11</v>
      </c>
    </row>
    <row customHeight="1" ht="11.549999999999999">
      <c r="A210" s="993"/>
      <c r="B210" s="1634"/>
      <c r="D210" s="1634"/>
      <c r="J210" s="1638"/>
      <c r="K210" s="1638"/>
      <c r="M210" s="1634"/>
      <c r="P210" s="1634"/>
      <c r="Q210" s="1634"/>
      <c r="R210" s="1634"/>
      <c r="S210" s="1634"/>
      <c r="U210" s="1634"/>
      <c r="V210" s="1634"/>
      <c r="W210" s="1634"/>
      <c r="X210" s="1634"/>
      <c r="Y210" s="1634"/>
      <c r="Z210" s="1634"/>
      <c r="AA210" s="1634"/>
      <c r="AB210" s="1634"/>
      <c r="AC210" s="1634"/>
      <c r="AD210" s="1634"/>
      <c r="AE210" s="1634"/>
      <c r="AF210" s="1634"/>
      <c r="AG210" s="1634"/>
      <c r="AH210" s="1634">
        <v>11</v>
      </c>
    </row>
    <row customHeight="1" ht="11.549999999999999">
      <c r="A211" s="993"/>
      <c r="B211" s="1634"/>
      <c r="D211" s="1634"/>
      <c r="J211" s="1638"/>
      <c r="K211" s="1638"/>
      <c r="M211" s="1634"/>
      <c r="P211" s="1634"/>
      <c r="Q211" s="1634"/>
      <c r="R211" s="1634"/>
      <c r="S211" s="1634"/>
      <c r="U211" s="1634"/>
      <c r="V211" s="1634"/>
      <c r="W211" s="1634"/>
      <c r="X211" s="1634"/>
      <c r="Y211" s="1634"/>
      <c r="Z211" s="1634"/>
      <c r="AA211" s="1634"/>
      <c r="AB211" s="1634"/>
      <c r="AC211" s="1634"/>
      <c r="AD211" s="1634"/>
      <c r="AE211" s="1634"/>
      <c r="AF211" s="1634"/>
      <c r="AG211" s="1634"/>
      <c r="AH211" s="1634">
        <v>11</v>
      </c>
    </row>
    <row customHeight="1" ht="11.549999999999999">
      <c r="A212" s="993"/>
      <c r="B212" s="1634"/>
      <c r="D212" s="1634"/>
      <c r="J212" s="1638"/>
      <c r="K212" s="1638"/>
      <c r="M212" s="1634"/>
      <c r="P212" s="1634"/>
      <c r="Q212" s="1634"/>
      <c r="R212" s="1634"/>
      <c r="S212" s="1634"/>
      <c r="U212" s="1634"/>
      <c r="V212" s="1634"/>
      <c r="W212" s="1634"/>
      <c r="X212" s="1634"/>
      <c r="Y212" s="1634"/>
      <c r="Z212" s="1634"/>
      <c r="AA212" s="1634"/>
      <c r="AB212" s="1634"/>
      <c r="AC212" s="1634"/>
      <c r="AD212" s="1634"/>
      <c r="AE212" s="1634"/>
      <c r="AF212" s="1634"/>
      <c r="AG212" s="1634"/>
      <c r="AH212" s="1634">
        <v>11</v>
      </c>
    </row>
    <row customHeight="1" ht="11.549999999999999">
      <c r="A213" s="993"/>
      <c r="B213" s="1634"/>
      <c r="D213" s="1634"/>
      <c r="J213" s="1638"/>
      <c r="K213" s="1638"/>
      <c r="M213" s="1634"/>
      <c r="P213" s="1634"/>
      <c r="Q213" s="1634"/>
      <c r="R213" s="1634"/>
      <c r="S213" s="1634"/>
      <c r="U213" s="1634"/>
      <c r="V213" s="1634"/>
      <c r="W213" s="1634"/>
      <c r="X213" s="1634"/>
      <c r="Y213" s="1634"/>
      <c r="Z213" s="1634"/>
      <c r="AA213" s="1634"/>
      <c r="AB213" s="1634"/>
      <c r="AC213" s="1634"/>
      <c r="AD213" s="1634"/>
      <c r="AE213" s="1634"/>
      <c r="AF213" s="1634"/>
      <c r="AG213" s="1634"/>
      <c r="AH213" s="1634">
        <v>11</v>
      </c>
    </row>
    <row customHeight="1" ht="11.549999999999999">
      <c r="A214" s="993"/>
      <c r="B214" s="1634"/>
      <c r="D214" s="1634"/>
      <c r="J214" s="1638"/>
      <c r="K214" s="1638"/>
      <c r="M214" s="1634"/>
      <c r="P214" s="1634"/>
      <c r="Q214" s="1634"/>
      <c r="R214" s="1634"/>
      <c r="S214" s="1634"/>
      <c r="U214" s="1634"/>
      <c r="V214" s="1634"/>
      <c r="W214" s="1634"/>
      <c r="X214" s="1634"/>
      <c r="Y214" s="1634"/>
      <c r="Z214" s="1634"/>
      <c r="AA214" s="1634"/>
      <c r="AB214" s="1634"/>
      <c r="AC214" s="1634"/>
      <c r="AD214" s="1634"/>
      <c r="AE214" s="1634"/>
      <c r="AF214" s="1634"/>
      <c r="AG214" s="1634"/>
      <c r="AH214" s="1634">
        <v>11</v>
      </c>
    </row>
    <row customHeight="1" ht="11.549999999999999">
      <c r="A215" s="993"/>
      <c r="B215" s="1634"/>
      <c r="D215" s="1634"/>
      <c r="J215" s="1638"/>
      <c r="K215" s="1638"/>
      <c r="M215" s="1634"/>
      <c r="P215" s="1634"/>
      <c r="Q215" s="1634"/>
      <c r="R215" s="1634"/>
      <c r="S215" s="1634"/>
      <c r="U215" s="1634"/>
      <c r="V215" s="1634"/>
      <c r="W215" s="1634"/>
      <c r="X215" s="1634"/>
      <c r="Y215" s="1634"/>
      <c r="Z215" s="1634"/>
      <c r="AA215" s="1634"/>
      <c r="AB215" s="1634"/>
      <c r="AC215" s="1634"/>
      <c r="AD215" s="1634"/>
      <c r="AE215" s="1634"/>
      <c r="AF215" s="1634"/>
      <c r="AG215" s="1634"/>
      <c r="AH215" s="1634">
        <v>11</v>
      </c>
    </row>
    <row customHeight="1" ht="11.549999999999999">
      <c r="A216" s="993"/>
      <c r="B216" s="1634"/>
      <c r="D216" s="1634"/>
      <c r="J216" s="1638"/>
      <c r="K216" s="1638"/>
      <c r="M216" s="1634"/>
      <c r="P216" s="1634"/>
      <c r="Q216" s="1634"/>
      <c r="R216" s="1634"/>
      <c r="S216" s="1634"/>
      <c r="U216" s="1634"/>
      <c r="V216" s="1634"/>
      <c r="W216" s="1634"/>
      <c r="X216" s="1634"/>
      <c r="Y216" s="1634"/>
      <c r="Z216" s="1634"/>
      <c r="AA216" s="1634"/>
      <c r="AB216" s="1634"/>
      <c r="AC216" s="1634"/>
      <c r="AD216" s="1634"/>
      <c r="AE216" s="1634"/>
      <c r="AF216" s="1634"/>
      <c r="AG216" s="1634"/>
      <c r="AH216" s="1634">
        <v>11</v>
      </c>
    </row>
    <row customHeight="1" ht="11.25" hidden="1">
      <c r="A217" s="990" t="s">
        <v>82</v>
      </c>
      <c r="B217" s="1163">
        <v>0</v>
      </c>
      <c r="C217" s="1639">
        <v>0</v>
      </c>
      <c r="D217" s="1638">
        <v>3</v>
      </c>
      <c r="E217" s="1634">
        <v>7</v>
      </c>
      <c r="F217" s="1634">
        <v>56</v>
      </c>
      <c r="G217" s="1634">
        <v>10</v>
      </c>
      <c r="H217" s="1634">
        <v>0</v>
      </c>
      <c r="I217" s="1634">
        <v>40</v>
      </c>
      <c r="J217" s="1638">
        <v>0</v>
      </c>
      <c r="K217" s="1638">
        <v>0</v>
      </c>
      <c r="L217" s="1634">
        <v>102</v>
      </c>
      <c r="M217" s="1163">
        <v>9</v>
      </c>
      <c r="N217" s="1639">
        <v>5</v>
      </c>
      <c r="O217" s="1639">
        <v>3</v>
      </c>
      <c r="P217" s="1163">
        <v>3</v>
      </c>
      <c r="Q217" s="1163">
        <v>3</v>
      </c>
      <c r="R217" s="1163">
        <v>3</v>
      </c>
      <c r="S217" s="1163">
        <v>3</v>
      </c>
      <c r="T217" s="1639">
        <v>10</v>
      </c>
      <c r="U217" s="1163">
        <v>34</v>
      </c>
      <c r="V217" s="1163">
        <v>9</v>
      </c>
      <c r="W217" s="547">
        <v>8</v>
      </c>
      <c r="X217" s="1163">
        <v>8</v>
      </c>
      <c r="Y217" s="1163">
        <v>8</v>
      </c>
      <c r="Z217" s="1163">
        <v>8</v>
      </c>
      <c r="AA217" s="1163">
        <v>8</v>
      </c>
      <c r="AB217" s="1163">
        <v>8</v>
      </c>
      <c r="AC217" s="1635">
        <v>8</v>
      </c>
      <c r="AD217" s="1635">
        <v>8</v>
      </c>
      <c r="AE217" s="1635">
        <v>8</v>
      </c>
      <c r="AF217" s="1635">
        <v>8</v>
      </c>
      <c r="AG217" s="1635">
        <v>8</v>
      </c>
      <c r="AH217" s="1634">
        <v>11</v>
      </c>
    </row>
  </sheetData>
  <sheetProtection formatColumns="0" formatRows="0" autoFilter="0" sort="0" insertRows="0" insertColumns="1" deleteRows="0" deleteColumns="0"/>
  <mergeCells count="7">
    <mergeCell ref="E6:I6"/>
    <mergeCell ref="E7:I7"/>
    <mergeCell ref="F10:G10"/>
    <mergeCell ref="L10:L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 type="decimal" allowBlank="1" showErrorMessage="1" errorTitle="Ошибка" error="Допускается ввод только неотрицательных чисел!" sqref="H38:K39 H2:K2 H15:K15 H17:K32 H35:K35 H44:K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K43">
      <formula1>900</formula1>
    </dataValidation>
    <dataValidation type="decimal" allowBlank="1" showErrorMessage="1" errorTitle="Ошибка" error="Допускается ввод только действительных чисел!" sqref="H36:K37">
      <formula1>-9.99999999999999E+23</formula1>
      <formula2>9.99999999999999E+23</formula2>
    </dataValidation>
    <dataValidation type="decimal" allowBlank="1" showErrorMessage="1" errorTitle="Ошибка" error="Допускается ввод только действительных чисел!" sqref="H40:K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408DC-3116-10CF-F802-0.AF254CF1}" mc:Ignorable="x14ac xr xr2 xr3">
  <sheetPr>
    <tabColor theme="9" tint="-0.25"/>
  </sheetPr>
  <dimension ref="A1:AH210"/>
  <sheetViews>
    <sheetView topLeftCell="A1" showGridLines="0" zoomScale="90" workbookViewId="0">
      <selection activeCell="K9" sqref="K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1" style="1638" width="40.7109375" customWidth="1"/>
    <col min="12" max="12" style="1638" width="102.00390625" customWidth="1"/>
    <col min="13" max="13" style="1369" width="9.00390625" customWidth="1"/>
    <col min="14" max="14" style="1645" width="5.00390625" customWidth="1"/>
    <col min="15" max="15" style="1645" width="3.00390625" customWidth="1"/>
    <col min="16" max="19" style="1369" width="3.00390625" customWidth="1"/>
    <col min="20" max="20" style="1645" width="10.00390625" customWidth="1"/>
    <col min="21" max="21" style="1369" width="34.00390625" customWidth="1"/>
    <col min="22" max="22" style="1369" width="9.00390625" customWidth="1"/>
    <col min="23" max="23" style="739" width="8.00390625" customWidth="1"/>
    <col min="24" max="28" style="1369" width="8.00390625" customWidth="1"/>
    <col min="29" max="33" style="1635" width="8.00390625" customWidth="1"/>
    <col min="34" max="34" style="1638" width="9.140625" hidden="1"/>
  </cols>
  <sheetData>
    <row s="1369" customFormat="1" customHeight="1" ht="22.5" hidden="1">
      <c r="A1" s="990"/>
      <c r="C1" s="1639"/>
      <c r="D1" s="540"/>
      <c r="H1" s="1163">
        <v>4</v>
      </c>
      <c r="I1" s="1163">
        <v>4</v>
      </c>
      <c r="J1" s="1369">
        <v>4</v>
      </c>
      <c r="K1" s="1369">
        <v>4</v>
      </c>
      <c r="N1" s="1639"/>
      <c r="O1" s="1639"/>
      <c r="T1" s="1639"/>
      <c r="AH1" s="1163" t="s">
        <v>14</v>
      </c>
    </row>
    <row s="1369" customFormat="1" customHeight="1" ht="22.5" hidden="1">
      <c r="A2" s="990"/>
      <c r="C2" s="1639"/>
      <c r="D2" s="541"/>
      <c r="E2" s="1661"/>
      <c r="F2" s="543"/>
      <c r="G2" s="1660" t="s">
        <v>556</v>
      </c>
      <c r="H2" s="544"/>
      <c r="I2" s="544"/>
      <c r="J2" s="754"/>
      <c r="K2" s="754"/>
      <c r="L2" s="545" t="s">
        <v>559</v>
      </c>
      <c r="M2" s="546"/>
      <c r="N2" s="1639"/>
      <c r="O2" s="1639"/>
      <c r="T2" s="1639"/>
      <c r="W2" s="547"/>
      <c r="AC2" s="1635"/>
      <c r="AD2" s="1635"/>
      <c r="AE2" s="1635"/>
      <c r="AF2" s="1635"/>
      <c r="AG2" s="1635"/>
      <c r="AH2" s="1163">
        <v>0</v>
      </c>
    </row>
    <row customHeight="1" ht="11.25" hidden="1">
      <c r="J3" s="1638"/>
      <c r="K3" s="1638"/>
      <c r="AH3" s="1634">
        <v>0</v>
      </c>
    </row>
    <row s="1635" customFormat="1" customHeight="1" ht="11.25" hidden="1">
      <c r="A4" s="990"/>
      <c r="B4" s="1163"/>
      <c r="C4" s="1639"/>
      <c r="D4" s="365"/>
      <c r="J4" s="1635"/>
      <c r="K4" s="1635"/>
      <c r="L4" s="1635">
        <v>4</v>
      </c>
      <c r="M4" s="1163"/>
      <c r="N4" s="1639"/>
      <c r="O4" s="1639"/>
      <c r="P4" s="1163"/>
      <c r="Q4" s="1163"/>
      <c r="R4" s="1163"/>
      <c r="S4" s="1163"/>
      <c r="T4" s="1639"/>
      <c r="U4" s="1163"/>
      <c r="V4" s="1163"/>
      <c r="W4" s="547"/>
      <c r="X4" s="1163"/>
      <c r="Y4" s="1163"/>
      <c r="Z4" s="1163"/>
      <c r="AA4" s="1163"/>
      <c r="AB4" s="1163"/>
      <c r="AH4" s="1635">
        <v>0</v>
      </c>
    </row>
    <row customHeight="1" ht="11.549999999999999">
      <c r="J5" s="1638"/>
      <c r="K5" s="1638"/>
      <c r="AH5" s="1634">
        <v>11</v>
      </c>
    </row>
    <row customHeight="1" ht="33.75">
      <c r="E6" s="2251" t="s">
        <v>780</v>
      </c>
      <c r="F6" s="2251"/>
      <c r="G6" s="2251"/>
      <c r="H6" s="2251"/>
      <c r="I6" s="2251"/>
      <c r="J6" s="2251"/>
      <c r="K6" s="2251"/>
      <c r="L6" s="559"/>
      <c r="AH6" s="1634">
        <v>32</v>
      </c>
    </row>
    <row customHeight="1" ht="25.2">
      <c r="E7" s="2252" t="str">
        <f>IF(org=0,"Не определено",org)</f>
        <v>Филиал ПАО "ОГК-2"-Ставропольская ГРЭС</v>
      </c>
      <c r="F7" s="2252"/>
      <c r="G7" s="2252"/>
      <c r="H7" s="2252"/>
      <c r="I7" s="2252"/>
      <c r="J7" s="2252"/>
      <c r="K7" s="2252"/>
      <c r="AH7" s="1634">
        <v>24</v>
      </c>
    </row>
    <row customHeight="1" ht="11.549999999999999">
      <c r="E8" s="1138"/>
      <c r="F8" s="1138"/>
      <c r="G8" s="1138"/>
      <c r="H8" s="1138"/>
      <c r="I8" s="1138"/>
      <c r="J8" s="1139" t="s">
        <v>22</v>
      </c>
      <c r="K8" s="1139" t="s">
        <v>22</v>
      </c>
      <c r="AH8" s="1634">
        <v>11</v>
      </c>
    </row>
    <row s="1645" customFormat="1" customHeight="1" ht="1.05">
      <c r="A9" s="1170"/>
      <c r="D9" s="1645"/>
      <c r="H9" s="892"/>
      <c r="I9" s="892" t="s">
        <v>117</v>
      </c>
      <c r="J9" s="892" t="s">
        <v>123</v>
      </c>
      <c r="K9" s="892" t="s">
        <v>125</v>
      </c>
      <c r="AH9" s="1639">
        <v>1</v>
      </c>
    </row>
    <row customHeight="1" ht="11.549999999999999">
      <c r="E10" s="714"/>
      <c r="F10" s="2370" t="s">
        <v>105</v>
      </c>
      <c r="G10" s="2371"/>
      <c r="H10" s="1662" t="str">
        <f>IF(H9="","",INDEX(DIFFERENTIATION_UNMERGE_VD,MATCH(H9,DIFFERENTIATION_ID_DIFF,0)))</f>
        <v/>
      </c>
      <c r="I10" s="1662"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396" t="str">
        <f>IF(J9="","",INDEX(DIFFERENTIATION_UNMERGE_VD,MATCH(J9,DIFFERENTIATION_ID_DIFF,0)))</f>
        <v>Передача. Тепловая энергия</v>
      </c>
      <c r="K10" s="2396" t="str">
        <f>IF(K9="","",INDEX(DIFFERENTIATION_UNMERGE_VD,MATCH(K9,DIFFERENTIATION_ID_DIFF,0)))</f>
        <v>Производство. Теплоноситель</v>
      </c>
      <c r="L10" s="2130"/>
      <c r="AH10" s="1634">
        <v>11</v>
      </c>
    </row>
    <row customHeight="1" ht="11.549999999999999">
      <c r="E11" s="714"/>
      <c r="F11" s="2370" t="s">
        <v>568</v>
      </c>
      <c r="G11" s="2371"/>
      <c r="H11" s="1662" t="str">
        <f>IF(H9="","",INDEX(DIFFERENTIATION_UNMERGE_AREA,MATCH(H9,DIFFERENTIATION_ID_DIFF,0)))</f>
        <v/>
      </c>
      <c r="I11" s="1662" t="str">
        <f>IF(I9="","",INDEX(DIFFERENTIATION_UNMERGE_AREA,MATCH(I9,DIFFERENTIATION_ID_DIFF,0)))</f>
        <v>без дифференциации</v>
      </c>
      <c r="J11" s="2396" t="str">
        <f>IF(J9="","",INDEX(DIFFERENTIATION_UNMERGE_AREA,MATCH(J9,DIFFERENTIATION_ID_DIFF,0)))</f>
        <v>без дифференциации</v>
      </c>
      <c r="K11" s="2396" t="str">
        <f>IF(K9="","",INDEX(DIFFERENTIATION_UNMERGE_AREA,MATCH(K9,DIFFERENTIATION_ID_DIFF,0)))</f>
        <v>без дифференциации</v>
      </c>
      <c r="L11" s="2130"/>
      <c r="AH11" s="1634">
        <v>11</v>
      </c>
    </row>
    <row customHeight="1" ht="11.25" hidden="1">
      <c r="E12" s="1665"/>
      <c r="F12" s="2393" t="s">
        <v>569</v>
      </c>
      <c r="G12" s="2394"/>
      <c r="H12" s="1666" t="str">
        <f>IF(H9="","",INDEX(DIFFERENTIATION_UNMERGE_SYSTEM,MATCH(H9,DIFFERENTIATION_ID_DIFF,0)))</f>
        <v/>
      </c>
      <c r="I12" s="1666" t="str">
        <f>IF(I9="","",INDEX(DIFFERENTIATION_UNMERGE_SYSTEM,MATCH(I9,DIFFERENTIATION_ID_DIFF,0)))</f>
        <v>без дифференциации</v>
      </c>
      <c r="J12" s="1666" t="str">
        <f>IF(J9="","",INDEX(DIFFERENTIATION_UNMERGE_SYSTEM,MATCH(J9,DIFFERENTIATION_ID_DIFF,0)))</f>
        <v>без дифференциации</v>
      </c>
      <c r="K12" s="1666" t="str">
        <f>IF(K9="","",INDEX(DIFFERENTIATION_UNMERGE_SYSTEM,MATCH(K9,DIFFERENTIATION_ID_DIFF,0)))</f>
        <v>без дифференциации</v>
      </c>
      <c r="L12" s="2130"/>
      <c r="AH12" s="1634">
        <v>0</v>
      </c>
    </row>
    <row customHeight="1" ht="11.549999999999999">
      <c r="E13" s="2372" t="s">
        <v>304</v>
      </c>
      <c r="F13" s="2373"/>
      <c r="G13" s="2373"/>
      <c r="H13" s="1659"/>
      <c r="I13" s="1659"/>
      <c r="J13" s="2370"/>
      <c r="K13" s="2370"/>
      <c r="L13" s="2130"/>
      <c r="AH13" s="1634">
        <v>11</v>
      </c>
    </row>
    <row customHeight="1" ht="24">
      <c r="E14" s="1660" t="s">
        <v>88</v>
      </c>
      <c r="F14" s="1663" t="s">
        <v>306</v>
      </c>
      <c r="G14" s="1663" t="s">
        <v>570</v>
      </c>
      <c r="H14" s="1663" t="s">
        <v>307</v>
      </c>
      <c r="I14" s="1663" t="s">
        <v>307</v>
      </c>
      <c r="J14" s="2315" t="s">
        <v>307</v>
      </c>
      <c r="K14" s="2315" t="s">
        <v>307</v>
      </c>
      <c r="L14" s="2130"/>
      <c r="AH14" s="1634">
        <v>23</v>
      </c>
    </row>
    <row customHeight="1" ht="19.95">
      <c r="D15" s="1641"/>
      <c r="E15" s="1633" t="s">
        <v>109</v>
      </c>
      <c r="F15" s="710" t="s">
        <v>781</v>
      </c>
      <c r="G15" s="1660" t="s">
        <v>556</v>
      </c>
      <c r="H15" s="560"/>
      <c r="I15" s="560"/>
      <c r="J15" s="560"/>
      <c r="K15" s="560"/>
      <c r="L15" s="292" t="s">
        <v>782</v>
      </c>
      <c r="M15" s="546" t="s">
        <v>636</v>
      </c>
      <c r="AH15" s="1634">
        <v>19</v>
      </c>
    </row>
    <row customHeight="1" ht="24">
      <c r="D16" s="1641"/>
      <c r="E16" s="1633" t="s">
        <v>110</v>
      </c>
      <c r="F16" s="1668" t="s">
        <v>783</v>
      </c>
      <c r="G16" s="1660" t="s">
        <v>556</v>
      </c>
      <c r="H16" s="561">
        <f>SUM(H17,H20:H27)</f>
        <v>0</v>
      </c>
      <c r="I16" s="561">
        <f>SUM(I17,I20:I27)</f>
        <v>0</v>
      </c>
      <c r="J16" s="561">
        <f>SUM(J17,J20:J27)</f>
        <v>0</v>
      </c>
      <c r="K16" s="561">
        <f>SUM(K17,K20:K27)</f>
        <v>0</v>
      </c>
      <c r="L16" s="292" t="s">
        <v>784</v>
      </c>
      <c r="M16" s="546" t="s">
        <v>636</v>
      </c>
      <c r="AH16" s="1634">
        <v>23</v>
      </c>
    </row>
    <row customHeight="1" ht="35.699999999999996">
      <c r="D17" s="1641"/>
      <c r="E17" s="1667" t="s">
        <v>714</v>
      </c>
      <c r="F17" s="1670" t="s">
        <v>785</v>
      </c>
      <c r="G17" s="1657" t="s">
        <v>556</v>
      </c>
      <c r="H17" s="560"/>
      <c r="I17" s="560"/>
      <c r="J17" s="560"/>
      <c r="K17" s="560"/>
      <c r="L17" s="292" t="s">
        <v>786</v>
      </c>
      <c r="M17" s="546"/>
      <c r="AH17" s="1634">
        <v>34</v>
      </c>
    </row>
    <row customHeight="1" ht="19.95">
      <c r="D18" s="1641"/>
      <c r="E18" s="1667" t="s">
        <v>717</v>
      </c>
      <c r="F18" s="1671" t="s">
        <v>787</v>
      </c>
      <c r="G18" s="1657" t="s">
        <v>556</v>
      </c>
      <c r="H18" s="560"/>
      <c r="I18" s="560"/>
      <c r="J18" s="560"/>
      <c r="K18" s="560"/>
      <c r="L18" s="292"/>
      <c r="M18" s="546"/>
      <c r="AH18" s="1634">
        <v>19</v>
      </c>
    </row>
    <row customHeight="1" ht="24">
      <c r="D19" s="1641"/>
      <c r="E19" s="1667" t="s">
        <v>720</v>
      </c>
      <c r="F19" s="1671" t="s">
        <v>788</v>
      </c>
      <c r="G19" s="1657" t="s">
        <v>556</v>
      </c>
      <c r="H19" s="560"/>
      <c r="I19" s="560"/>
      <c r="J19" s="560"/>
      <c r="K19" s="560"/>
      <c r="L19" s="292"/>
      <c r="M19" s="546"/>
      <c r="AH19" s="1634">
        <v>23</v>
      </c>
    </row>
    <row customHeight="1" ht="35.699999999999996">
      <c r="D20" s="1641"/>
      <c r="E20" s="1667" t="s">
        <v>311</v>
      </c>
      <c r="F20" s="1670" t="s">
        <v>789</v>
      </c>
      <c r="G20" s="1657" t="s">
        <v>556</v>
      </c>
      <c r="H20" s="560"/>
      <c r="I20" s="560"/>
      <c r="J20" s="560"/>
      <c r="K20" s="560"/>
      <c r="L20" s="292"/>
      <c r="M20" s="546"/>
      <c r="AH20" s="1634">
        <v>34</v>
      </c>
    </row>
    <row customHeight="1" ht="48.29999999999999">
      <c r="D21" s="1641"/>
      <c r="E21" s="1667" t="s">
        <v>314</v>
      </c>
      <c r="F21" s="1670" t="s">
        <v>790</v>
      </c>
      <c r="G21" s="1657" t="s">
        <v>556</v>
      </c>
      <c r="H21" s="560"/>
      <c r="I21" s="560"/>
      <c r="J21" s="560"/>
      <c r="K21" s="560"/>
      <c r="L21" s="292"/>
      <c r="M21" s="546"/>
      <c r="AH21" s="1634">
        <v>46</v>
      </c>
    </row>
    <row customHeight="1" ht="60">
      <c r="D22" s="1641"/>
      <c r="E22" s="1667" t="s">
        <v>734</v>
      </c>
      <c r="F22" s="1670" t="s">
        <v>791</v>
      </c>
      <c r="G22" s="1657" t="s">
        <v>556</v>
      </c>
      <c r="H22" s="560"/>
      <c r="I22" s="560"/>
      <c r="J22" s="560"/>
      <c r="K22" s="560"/>
      <c r="L22" s="292"/>
      <c r="M22" s="546"/>
      <c r="AH22" s="1634">
        <v>57</v>
      </c>
    </row>
    <row customHeight="1" ht="35.699999999999996">
      <c r="D23" s="1641"/>
      <c r="E23" s="1667" t="s">
        <v>741</v>
      </c>
      <c r="F23" s="1670" t="s">
        <v>792</v>
      </c>
      <c r="G23" s="1657" t="s">
        <v>556</v>
      </c>
      <c r="H23" s="560"/>
      <c r="I23" s="560"/>
      <c r="J23" s="560"/>
      <c r="K23" s="560"/>
      <c r="L23" s="292"/>
      <c r="M23" s="546"/>
      <c r="AH23" s="1634">
        <v>34</v>
      </c>
    </row>
    <row customHeight="1" ht="35.699999999999996">
      <c r="D24" s="1641"/>
      <c r="E24" s="1667" t="s">
        <v>743</v>
      </c>
      <c r="F24" s="1670" t="s">
        <v>793</v>
      </c>
      <c r="G24" s="1657" t="s">
        <v>556</v>
      </c>
      <c r="H24" s="560"/>
      <c r="I24" s="560"/>
      <c r="J24" s="560"/>
      <c r="K24" s="560"/>
      <c r="L24" s="292"/>
      <c r="M24" s="546"/>
      <c r="AH24" s="1634">
        <v>34</v>
      </c>
    </row>
    <row customHeight="1" ht="24">
      <c r="D25" s="1641"/>
      <c r="E25" s="1667" t="s">
        <v>745</v>
      </c>
      <c r="F25" s="1670" t="s">
        <v>794</v>
      </c>
      <c r="G25" s="1657" t="s">
        <v>556</v>
      </c>
      <c r="H25" s="560"/>
      <c r="I25" s="560"/>
      <c r="J25" s="560"/>
      <c r="K25" s="560"/>
      <c r="L25" s="292"/>
      <c r="M25" s="546"/>
      <c r="AH25" s="1634">
        <v>23</v>
      </c>
    </row>
    <row customHeight="1" ht="76.5">
      <c r="D26" s="1641"/>
      <c r="E26" s="1667" t="s">
        <v>747</v>
      </c>
      <c r="F26" s="1670" t="s">
        <v>795</v>
      </c>
      <c r="G26" s="1657" t="s">
        <v>556</v>
      </c>
      <c r="H26" s="560"/>
      <c r="I26" s="560"/>
      <c r="J26" s="560"/>
      <c r="K26" s="560"/>
      <c r="L26" s="292"/>
      <c r="M26" s="546"/>
      <c r="AH26" s="1634">
        <v>73</v>
      </c>
    </row>
    <row s="1369" customFormat="1" customHeight="1" ht="35.699999999999996">
      <c r="A27" s="990"/>
      <c r="C27" s="1639"/>
      <c r="D27" s="1641"/>
      <c r="E27" s="1632" t="s">
        <v>751</v>
      </c>
      <c r="F27" s="1631" t="s">
        <v>796</v>
      </c>
      <c r="G27" s="1658" t="s">
        <v>556</v>
      </c>
      <c r="H27" s="582">
        <f>SUM(H28:H29)</f>
        <v>0</v>
      </c>
      <c r="I27" s="582">
        <f>SUM(I28:I29)</f>
        <v>0</v>
      </c>
      <c r="J27" s="582">
        <f>SUM(J28:J29)</f>
        <v>0</v>
      </c>
      <c r="K27" s="582">
        <f>SUM(K28:K29)</f>
        <v>0</v>
      </c>
      <c r="L27" s="292" t="s">
        <v>749</v>
      </c>
      <c r="M27" s="546"/>
      <c r="N27" s="1639"/>
      <c r="O27" s="1639"/>
      <c r="T27" s="1639"/>
      <c r="W27" s="547"/>
      <c r="AC27" s="1635"/>
      <c r="AD27" s="1635"/>
      <c r="AE27" s="1635"/>
      <c r="AF27" s="1635"/>
      <c r="AG27" s="1635"/>
      <c r="AH27" s="1163">
        <v>34</v>
      </c>
    </row>
    <row s="1645" customFormat="1" customHeight="1" ht="1.05">
      <c r="A28" s="1170"/>
      <c r="D28" s="551"/>
      <c r="E28" s="805" t="str">
        <f>E27&amp;".0"</f>
        <v>2.9.0</v>
      </c>
      <c r="F28" s="994"/>
      <c r="G28" s="554"/>
      <c r="H28" s="995"/>
      <c r="I28" s="995"/>
      <c r="J28" s="995"/>
      <c r="K28" s="995"/>
      <c r="L28" s="996"/>
      <c r="AH28" s="1639">
        <v>1</v>
      </c>
    </row>
    <row s="1369" customFormat="1" customHeight="1" ht="19.95">
      <c r="A29" s="990"/>
      <c r="C29" s="1639"/>
      <c r="D29" s="1636"/>
      <c r="E29" s="573"/>
      <c r="F29" s="1669" t="s">
        <v>581</v>
      </c>
      <c r="G29" s="575"/>
      <c r="H29" s="576"/>
      <c r="I29" s="576"/>
      <c r="J29" s="2642"/>
      <c r="K29" s="2642"/>
      <c r="L29" s="304" t="s">
        <v>750</v>
      </c>
      <c r="M29" s="546"/>
      <c r="N29" s="1639"/>
      <c r="O29" s="1639"/>
      <c r="T29" s="1639"/>
      <c r="W29" s="547"/>
      <c r="AC29" s="1635"/>
      <c r="AD29" s="1635"/>
      <c r="AE29" s="1635"/>
      <c r="AF29" s="1635"/>
      <c r="AG29" s="1635"/>
      <c r="AH29" s="1163">
        <v>19</v>
      </c>
    </row>
    <row s="1369" customFormat="1" customHeight="1" ht="24">
      <c r="A30" s="990"/>
      <c r="C30" s="1639"/>
      <c r="D30" s="1641"/>
      <c r="E30" s="1667" t="s">
        <v>90</v>
      </c>
      <c r="F30" s="1664" t="s">
        <v>797</v>
      </c>
      <c r="G30" s="1657" t="s">
        <v>556</v>
      </c>
      <c r="H30" s="560"/>
      <c r="I30" s="560"/>
      <c r="J30" s="560"/>
      <c r="K30" s="560"/>
      <c r="L30" s="292"/>
      <c r="M30" s="546"/>
      <c r="N30" s="1639"/>
      <c r="O30" s="1639"/>
      <c r="T30" s="1639"/>
      <c r="W30" s="547"/>
      <c r="AC30" s="1635"/>
      <c r="AD30" s="1635"/>
      <c r="AE30" s="1635"/>
      <c r="AF30" s="1635"/>
      <c r="AG30" s="1635"/>
      <c r="AH30" s="1163">
        <v>23</v>
      </c>
    </row>
    <row s="1369" customFormat="1" customHeight="1" ht="35.699999999999996">
      <c r="A31" s="990"/>
      <c r="C31" s="1639"/>
      <c r="D31" s="578"/>
      <c r="E31" s="1667" t="s">
        <v>91</v>
      </c>
      <c r="F31" s="1664" t="s">
        <v>798</v>
      </c>
      <c r="G31" s="1657" t="s">
        <v>556</v>
      </c>
      <c r="H31" s="560"/>
      <c r="I31" s="560"/>
      <c r="J31" s="560"/>
      <c r="K31" s="560"/>
      <c r="L31" s="292" t="s">
        <v>799</v>
      </c>
      <c r="M31" s="546"/>
      <c r="N31" s="1639"/>
      <c r="O31" s="1639"/>
      <c r="T31" s="1639"/>
      <c r="W31" s="547"/>
      <c r="AC31" s="1635"/>
      <c r="AD31" s="1635"/>
      <c r="AE31" s="1635"/>
      <c r="AF31" s="1635"/>
      <c r="AG31" s="1635"/>
      <c r="AH31" s="1163">
        <v>34</v>
      </c>
    </row>
    <row s="1369" customFormat="1" customHeight="1" ht="24">
      <c r="A32" s="990"/>
      <c r="C32" s="1639"/>
      <c r="D32" s="1641"/>
      <c r="E32" s="1667" t="s">
        <v>759</v>
      </c>
      <c r="F32" s="693" t="s">
        <v>763</v>
      </c>
      <c r="G32" s="1657" t="s">
        <v>556</v>
      </c>
      <c r="H32" s="560"/>
      <c r="I32" s="560"/>
      <c r="J32" s="560"/>
      <c r="K32" s="560"/>
      <c r="L32" s="292" t="s">
        <v>800</v>
      </c>
      <c r="M32" s="546"/>
      <c r="N32" s="1639"/>
      <c r="O32" s="1639"/>
      <c r="T32" s="1639"/>
      <c r="W32" s="547"/>
      <c r="AC32" s="1635"/>
      <c r="AD32" s="1635"/>
      <c r="AE32" s="1635"/>
      <c r="AF32" s="1635"/>
      <c r="AG32" s="1635"/>
      <c r="AH32" s="1163">
        <v>23</v>
      </c>
    </row>
    <row s="1369" customFormat="1" customHeight="1" ht="24">
      <c r="A33" s="990"/>
      <c r="C33" s="1639"/>
      <c r="D33" s="1641"/>
      <c r="E33" s="1667" t="s">
        <v>801</v>
      </c>
      <c r="F33" s="693" t="s">
        <v>802</v>
      </c>
      <c r="G33" s="1657" t="s">
        <v>556</v>
      </c>
      <c r="H33" s="560"/>
      <c r="I33" s="560"/>
      <c r="J33" s="560"/>
      <c r="K33" s="560"/>
      <c r="L33" s="292" t="s">
        <v>803</v>
      </c>
      <c r="M33" s="546"/>
      <c r="N33" s="1639"/>
      <c r="O33" s="1639"/>
      <c r="T33" s="1639"/>
      <c r="W33" s="547"/>
      <c r="AC33" s="1635"/>
      <c r="AD33" s="1635"/>
      <c r="AE33" s="1635"/>
      <c r="AF33" s="1635"/>
      <c r="AG33" s="1635"/>
      <c r="AH33" s="1163">
        <v>23</v>
      </c>
    </row>
    <row s="1369" customFormat="1" customHeight="1" ht="24">
      <c r="A34" s="990"/>
      <c r="C34" s="1639"/>
      <c r="D34" s="1641"/>
      <c r="E34" s="1667" t="s">
        <v>804</v>
      </c>
      <c r="F34" s="693" t="s">
        <v>769</v>
      </c>
      <c r="G34" s="1657" t="s">
        <v>556</v>
      </c>
      <c r="H34" s="560"/>
      <c r="I34" s="560"/>
      <c r="J34" s="560"/>
      <c r="K34" s="560"/>
      <c r="L34" s="292" t="s">
        <v>805</v>
      </c>
      <c r="M34" s="546"/>
      <c r="N34" s="1639"/>
      <c r="O34" s="1639"/>
      <c r="T34" s="1639"/>
      <c r="W34" s="547"/>
      <c r="AC34" s="1635"/>
      <c r="AD34" s="1635"/>
      <c r="AE34" s="1635"/>
      <c r="AF34" s="1635"/>
      <c r="AG34" s="1635"/>
      <c r="AH34" s="1163">
        <v>23</v>
      </c>
    </row>
    <row s="1369" customFormat="1" customHeight="1" ht="35.699999999999996">
      <c r="A35" s="990"/>
      <c r="C35" s="1639" t="s">
        <v>592</v>
      </c>
      <c r="D35" s="1641"/>
      <c r="E35" s="1667" t="s">
        <v>111</v>
      </c>
      <c r="F35" s="1664" t="s">
        <v>635</v>
      </c>
      <c r="G35" s="1660" t="s">
        <v>310</v>
      </c>
      <c r="H35" s="404"/>
      <c r="I35" s="404"/>
      <c r="J35" s="821"/>
      <c r="K35" s="821"/>
      <c r="L35" s="292" t="s">
        <v>806</v>
      </c>
      <c r="M35" s="546"/>
      <c r="N35" s="1639"/>
      <c r="O35" s="1639"/>
      <c r="T35" s="1639"/>
      <c r="W35" s="547"/>
      <c r="AC35" s="1635"/>
      <c r="AD35" s="1635"/>
      <c r="AE35" s="1635"/>
      <c r="AF35" s="1635"/>
      <c r="AG35" s="1635"/>
      <c r="AH35" s="1163">
        <v>34</v>
      </c>
    </row>
    <row s="1369" customFormat="1" customHeight="1" ht="35.699999999999996">
      <c r="A36" s="990"/>
      <c r="C36" s="1639"/>
      <c r="D36" s="1641"/>
      <c r="E36" s="1667" t="s">
        <v>92</v>
      </c>
      <c r="F36" s="1664" t="s">
        <v>807</v>
      </c>
      <c r="G36" s="1657" t="s">
        <v>774</v>
      </c>
      <c r="H36" s="548"/>
      <c r="I36" s="548"/>
      <c r="J36" s="548"/>
      <c r="K36" s="548"/>
      <c r="L36" s="292" t="s">
        <v>775</v>
      </c>
      <c r="M36" s="546"/>
      <c r="N36" s="1639"/>
      <c r="O36" s="1639"/>
      <c r="T36" s="1639"/>
      <c r="W36" s="547"/>
      <c r="AC36" s="1635"/>
      <c r="AD36" s="1635"/>
      <c r="AE36" s="1635"/>
      <c r="AF36" s="1635"/>
      <c r="AG36" s="1635"/>
      <c r="AH36" s="1163">
        <v>34</v>
      </c>
    </row>
    <row s="1369" customFormat="1" customHeight="1" ht="24">
      <c r="A37" s="990"/>
      <c r="C37" s="1639"/>
      <c r="D37" s="1641"/>
      <c r="E37" s="1667" t="s">
        <v>93</v>
      </c>
      <c r="F37" s="1664" t="s">
        <v>808</v>
      </c>
      <c r="G37" s="1657" t="s">
        <v>777</v>
      </c>
      <c r="H37" s="548"/>
      <c r="I37" s="548"/>
      <c r="J37" s="548"/>
      <c r="K37" s="548"/>
      <c r="L37" s="292" t="s">
        <v>778</v>
      </c>
      <c r="M37" s="546"/>
      <c r="N37" s="1639"/>
      <c r="O37" s="1639"/>
      <c r="T37" s="1639"/>
      <c r="W37" s="547"/>
      <c r="AC37" s="1635"/>
      <c r="AD37" s="1635"/>
      <c r="AE37" s="1635"/>
      <c r="AF37" s="1635"/>
      <c r="AG37" s="1635"/>
      <c r="AH37" s="1163">
        <v>23</v>
      </c>
    </row>
    <row customHeight="1" ht="11.549999999999999">
      <c r="D38" s="1641"/>
      <c r="J38" s="1638"/>
      <c r="K38" s="1638"/>
      <c r="AH38" s="1634">
        <v>11</v>
      </c>
    </row>
    <row customHeight="1" ht="27.299999999999997">
      <c r="D39" s="1641"/>
      <c r="E39" s="1256" t="s">
        <v>809</v>
      </c>
      <c r="F39" s="2288" t="s">
        <v>810</v>
      </c>
      <c r="G39" s="2288"/>
      <c r="H39" s="372"/>
      <c r="I39" s="372"/>
      <c r="J39" s="1690"/>
      <c r="K39" s="1690"/>
      <c r="L39" s="372"/>
      <c r="AH39" s="1634">
        <v>26</v>
      </c>
    </row>
    <row s="1644" customFormat="1" customHeight="1" ht="39.75">
      <c r="A40" s="990"/>
      <c r="B40" s="1639"/>
      <c r="C40" s="1639"/>
      <c r="D40" s="354"/>
      <c r="F40" s="2288" t="s">
        <v>811</v>
      </c>
      <c r="G40" s="2288"/>
      <c r="H40" s="372"/>
      <c r="I40" s="372"/>
      <c r="J40" s="1690"/>
      <c r="K40" s="1690"/>
      <c r="L40" s="372"/>
      <c r="M40" s="1163"/>
      <c r="N40" s="1639"/>
      <c r="O40" s="1639"/>
      <c r="P40" s="1163"/>
      <c r="Q40" s="1163"/>
      <c r="R40" s="1163"/>
      <c r="S40" s="1163"/>
      <c r="T40" s="1639"/>
      <c r="U40" s="1163"/>
      <c r="V40" s="1163"/>
      <c r="W40" s="547"/>
      <c r="X40" s="1163"/>
      <c r="Y40" s="1163"/>
      <c r="Z40" s="1163"/>
      <c r="AA40" s="1163"/>
      <c r="AB40" s="1163"/>
      <c r="AC40" s="1635"/>
      <c r="AD40" s="569"/>
      <c r="AE40" s="569"/>
      <c r="AF40" s="569"/>
      <c r="AG40" s="569"/>
      <c r="AH40" s="1644">
        <v>38</v>
      </c>
    </row>
    <row s="1644" customFormat="1" customHeight="1" ht="11.549999999999999">
      <c r="A41" s="990"/>
      <c r="B41" s="1639"/>
      <c r="C41" s="1639"/>
      <c r="D41" s="354"/>
      <c r="J41" s="1644"/>
      <c r="K41" s="1644"/>
      <c r="M41" s="1163"/>
      <c r="N41" s="1639"/>
      <c r="O41" s="1639"/>
      <c r="P41" s="1163"/>
      <c r="Q41" s="1163"/>
      <c r="R41" s="1163"/>
      <c r="S41" s="1163"/>
      <c r="T41" s="1639"/>
      <c r="U41" s="1163"/>
      <c r="V41" s="1163"/>
      <c r="W41" s="547"/>
      <c r="X41" s="1163"/>
      <c r="Y41" s="1163"/>
      <c r="Z41" s="1163"/>
      <c r="AA41" s="1163"/>
      <c r="AB41" s="1163"/>
      <c r="AC41" s="1635"/>
      <c r="AD41" s="569"/>
      <c r="AE41" s="569"/>
      <c r="AF41" s="569"/>
      <c r="AG41" s="569"/>
      <c r="AH41" s="1644">
        <v>11</v>
      </c>
    </row>
    <row s="1644" customFormat="1" customHeight="1" ht="11.549999999999999">
      <c r="A42" s="990"/>
      <c r="B42" s="1639"/>
      <c r="C42" s="1639"/>
      <c r="D42" s="354"/>
      <c r="J42" s="1644"/>
      <c r="K42" s="1644"/>
      <c r="M42" s="1163"/>
      <c r="N42" s="1639"/>
      <c r="O42" s="1639"/>
      <c r="P42" s="1163"/>
      <c r="Q42" s="1163"/>
      <c r="R42" s="1163"/>
      <c r="S42" s="1163"/>
      <c r="T42" s="1639"/>
      <c r="U42" s="1163"/>
      <c r="V42" s="1163"/>
      <c r="W42" s="547"/>
      <c r="X42" s="1163"/>
      <c r="Y42" s="1163"/>
      <c r="Z42" s="1163"/>
      <c r="AA42" s="1163"/>
      <c r="AB42" s="1163"/>
      <c r="AC42" s="1635"/>
      <c r="AD42" s="569"/>
      <c r="AE42" s="569"/>
      <c r="AF42" s="569"/>
      <c r="AG42" s="569"/>
      <c r="AH42" s="1644">
        <v>11</v>
      </c>
    </row>
    <row s="1644" customFormat="1" customHeight="1" ht="11.549999999999999">
      <c r="A43" s="990"/>
      <c r="B43" s="1639"/>
      <c r="C43" s="1639"/>
      <c r="D43" s="354"/>
      <c r="H43" s="569"/>
      <c r="I43" s="569"/>
      <c r="J43" s="625"/>
      <c r="K43" s="625"/>
      <c r="M43" s="1163"/>
      <c r="N43" s="1639"/>
      <c r="O43" s="1639"/>
      <c r="P43" s="1163"/>
      <c r="Q43" s="1163"/>
      <c r="R43" s="1163"/>
      <c r="S43" s="1163"/>
      <c r="T43" s="1639"/>
      <c r="U43" s="1163"/>
      <c r="V43" s="1163"/>
      <c r="W43" s="547"/>
      <c r="X43" s="1163"/>
      <c r="Y43" s="1163"/>
      <c r="Z43" s="1163"/>
      <c r="AA43" s="1163"/>
      <c r="AB43" s="1163"/>
      <c r="AC43" s="1635"/>
      <c r="AD43" s="569"/>
      <c r="AE43" s="569"/>
      <c r="AF43" s="569"/>
      <c r="AG43" s="569"/>
      <c r="AH43" s="1644">
        <v>11</v>
      </c>
    </row>
    <row s="1644" customFormat="1" customHeight="1" ht="11.549999999999999">
      <c r="A44" s="990"/>
      <c r="B44" s="1639"/>
      <c r="C44" s="1639"/>
      <c r="D44" s="354"/>
      <c r="J44" s="1644"/>
      <c r="K44" s="1644"/>
      <c r="M44" s="1163"/>
      <c r="N44" s="1639"/>
      <c r="O44" s="1639"/>
      <c r="P44" s="1163"/>
      <c r="Q44" s="1163"/>
      <c r="R44" s="1163"/>
      <c r="S44" s="1163"/>
      <c r="T44" s="1639"/>
      <c r="U44" s="1163"/>
      <c r="V44" s="1163"/>
      <c r="W44" s="547"/>
      <c r="X44" s="1163"/>
      <c r="Y44" s="1163"/>
      <c r="Z44" s="1163"/>
      <c r="AA44" s="1163"/>
      <c r="AB44" s="1163"/>
      <c r="AC44" s="1635"/>
      <c r="AD44" s="569"/>
      <c r="AE44" s="569"/>
      <c r="AF44" s="569"/>
      <c r="AG44" s="569"/>
      <c r="AH44" s="1644">
        <v>11</v>
      </c>
    </row>
    <row s="1644" customFormat="1" customHeight="1" ht="11.549999999999999">
      <c r="A45" s="990"/>
      <c r="B45" s="1639"/>
      <c r="C45" s="1639"/>
      <c r="D45" s="354"/>
      <c r="J45" s="1644"/>
      <c r="K45" s="1644"/>
      <c r="M45" s="1163"/>
      <c r="N45" s="1639"/>
      <c r="O45" s="1639"/>
      <c r="P45" s="1163"/>
      <c r="Q45" s="1163"/>
      <c r="R45" s="1163"/>
      <c r="S45" s="1163"/>
      <c r="T45" s="1639"/>
      <c r="U45" s="1163"/>
      <c r="V45" s="1163"/>
      <c r="W45" s="547"/>
      <c r="X45" s="1163"/>
      <c r="Y45" s="1163"/>
      <c r="Z45" s="1163"/>
      <c r="AA45" s="1163"/>
      <c r="AB45" s="1163"/>
      <c r="AC45" s="1635"/>
      <c r="AD45" s="569"/>
      <c r="AE45" s="569"/>
      <c r="AF45" s="569"/>
      <c r="AG45" s="569"/>
      <c r="AH45" s="1644">
        <v>11</v>
      </c>
    </row>
    <row s="1644" customFormat="1" customHeight="1" ht="11.549999999999999">
      <c r="A46" s="990"/>
      <c r="B46" s="1639"/>
      <c r="C46" s="1639"/>
      <c r="D46" s="354"/>
      <c r="J46" s="1644"/>
      <c r="K46" s="1644"/>
      <c r="M46" s="1163"/>
      <c r="N46" s="1639"/>
      <c r="O46" s="1639"/>
      <c r="P46" s="1163"/>
      <c r="Q46" s="1163"/>
      <c r="R46" s="1163"/>
      <c r="S46" s="1163"/>
      <c r="T46" s="1639"/>
      <c r="U46" s="1163"/>
      <c r="V46" s="1163"/>
      <c r="W46" s="547"/>
      <c r="X46" s="1163"/>
      <c r="Y46" s="1163"/>
      <c r="Z46" s="1163"/>
      <c r="AA46" s="1163"/>
      <c r="AB46" s="1163"/>
      <c r="AC46" s="1635"/>
      <c r="AD46" s="569"/>
      <c r="AE46" s="569"/>
      <c r="AF46" s="569"/>
      <c r="AG46" s="569"/>
      <c r="AH46" s="1644">
        <v>11</v>
      </c>
    </row>
    <row s="1644" customFormat="1" customHeight="1" ht="11.549999999999999">
      <c r="A47" s="990"/>
      <c r="B47" s="1639"/>
      <c r="C47" s="1639"/>
      <c r="D47" s="354"/>
      <c r="J47" s="1644"/>
      <c r="K47" s="1644"/>
      <c r="M47" s="1163"/>
      <c r="N47" s="1639"/>
      <c r="O47" s="1639"/>
      <c r="P47" s="1163"/>
      <c r="Q47" s="1163"/>
      <c r="R47" s="1163"/>
      <c r="S47" s="1163"/>
      <c r="T47" s="1639"/>
      <c r="U47" s="1163"/>
      <c r="V47" s="1163"/>
      <c r="W47" s="547"/>
      <c r="X47" s="1163"/>
      <c r="Y47" s="1163"/>
      <c r="Z47" s="1163"/>
      <c r="AA47" s="1163"/>
      <c r="AB47" s="1163"/>
      <c r="AC47" s="1635"/>
      <c r="AD47" s="569"/>
      <c r="AE47" s="569"/>
      <c r="AF47" s="569"/>
      <c r="AG47" s="569"/>
      <c r="AH47" s="1644">
        <v>11</v>
      </c>
    </row>
    <row s="1644" customFormat="1" customHeight="1" ht="11.549999999999999">
      <c r="A48" s="990"/>
      <c r="B48" s="1639"/>
      <c r="C48" s="1639"/>
      <c r="D48" s="354"/>
      <c r="J48" s="1644"/>
      <c r="K48" s="1644"/>
      <c r="M48" s="1163"/>
      <c r="N48" s="1639"/>
      <c r="O48" s="1639"/>
      <c r="P48" s="1163"/>
      <c r="Q48" s="1163"/>
      <c r="R48" s="1163"/>
      <c r="S48" s="1163"/>
      <c r="T48" s="1639"/>
      <c r="U48" s="1163"/>
      <c r="V48" s="1163"/>
      <c r="W48" s="547"/>
      <c r="X48" s="1163"/>
      <c r="Y48" s="1163"/>
      <c r="Z48" s="1163"/>
      <c r="AA48" s="1163"/>
      <c r="AB48" s="1163"/>
      <c r="AC48" s="1635"/>
      <c r="AD48" s="569"/>
      <c r="AE48" s="569"/>
      <c r="AF48" s="569"/>
      <c r="AG48" s="569"/>
      <c r="AH48" s="1644">
        <v>11</v>
      </c>
    </row>
    <row s="1644" customFormat="1" customHeight="1" ht="11.549999999999999">
      <c r="A49" s="990"/>
      <c r="B49" s="1639"/>
      <c r="C49" s="1639"/>
      <c r="D49" s="354"/>
      <c r="J49" s="1644"/>
      <c r="K49" s="1644"/>
      <c r="M49" s="1163"/>
      <c r="N49" s="1639"/>
      <c r="O49" s="1639"/>
      <c r="P49" s="1163"/>
      <c r="Q49" s="1163"/>
      <c r="R49" s="1163"/>
      <c r="S49" s="1163"/>
      <c r="T49" s="1639"/>
      <c r="U49" s="1163"/>
      <c r="V49" s="1163"/>
      <c r="W49" s="547"/>
      <c r="X49" s="1163"/>
      <c r="Y49" s="1163"/>
      <c r="Z49" s="1163"/>
      <c r="AA49" s="1163"/>
      <c r="AB49" s="1163"/>
      <c r="AC49" s="1635"/>
      <c r="AD49" s="569"/>
      <c r="AE49" s="569"/>
      <c r="AF49" s="569"/>
      <c r="AG49" s="569"/>
      <c r="AH49" s="1644">
        <v>11</v>
      </c>
    </row>
    <row s="1644" customFormat="1" customHeight="1" ht="11.549999999999999">
      <c r="A50" s="990"/>
      <c r="B50" s="1639"/>
      <c r="C50" s="1639"/>
      <c r="D50" s="354"/>
      <c r="J50" s="1644"/>
      <c r="K50" s="1644"/>
      <c r="M50" s="1163"/>
      <c r="N50" s="1639"/>
      <c r="O50" s="1639"/>
      <c r="P50" s="1163"/>
      <c r="Q50" s="1163"/>
      <c r="R50" s="1163"/>
      <c r="S50" s="1163"/>
      <c r="T50" s="1639"/>
      <c r="U50" s="1163"/>
      <c r="V50" s="1163"/>
      <c r="W50" s="547"/>
      <c r="X50" s="1163"/>
      <c r="Y50" s="1163"/>
      <c r="Z50" s="1163"/>
      <c r="AA50" s="1163"/>
      <c r="AB50" s="1163"/>
      <c r="AC50" s="1635"/>
      <c r="AD50" s="569"/>
      <c r="AE50" s="569"/>
      <c r="AF50" s="569"/>
      <c r="AG50" s="569"/>
      <c r="AH50" s="1644">
        <v>11</v>
      </c>
    </row>
    <row s="1644" customFormat="1" customHeight="1" ht="11.549999999999999">
      <c r="A51" s="990"/>
      <c r="B51" s="1639"/>
      <c r="C51" s="1639"/>
      <c r="D51" s="354"/>
      <c r="J51" s="1644"/>
      <c r="K51" s="1644"/>
      <c r="M51" s="1163"/>
      <c r="N51" s="1639"/>
      <c r="O51" s="1639"/>
      <c r="P51" s="1163"/>
      <c r="Q51" s="1163"/>
      <c r="R51" s="1163"/>
      <c r="S51" s="1163"/>
      <c r="T51" s="1639"/>
      <c r="U51" s="1163"/>
      <c r="V51" s="1163"/>
      <c r="W51" s="547"/>
      <c r="X51" s="1163"/>
      <c r="Y51" s="1163"/>
      <c r="Z51" s="1163"/>
      <c r="AA51" s="1163"/>
      <c r="AB51" s="1163"/>
      <c r="AC51" s="1635"/>
      <c r="AD51" s="569"/>
      <c r="AE51" s="569"/>
      <c r="AF51" s="569"/>
      <c r="AG51" s="569"/>
      <c r="AH51" s="1644">
        <v>11</v>
      </c>
    </row>
    <row s="1644" customFormat="1" customHeight="1" ht="11.549999999999999">
      <c r="A52" s="990"/>
      <c r="B52" s="1639"/>
      <c r="C52" s="1639"/>
      <c r="D52" s="354"/>
      <c r="J52" s="1644"/>
      <c r="K52" s="1644"/>
      <c r="M52" s="1163"/>
      <c r="N52" s="1639"/>
      <c r="O52" s="1639"/>
      <c r="P52" s="1163"/>
      <c r="Q52" s="1163"/>
      <c r="R52" s="1163"/>
      <c r="S52" s="1163"/>
      <c r="T52" s="1639"/>
      <c r="U52" s="1163"/>
      <c r="V52" s="1163"/>
      <c r="W52" s="547"/>
      <c r="X52" s="1163"/>
      <c r="Y52" s="1163"/>
      <c r="Z52" s="1163"/>
      <c r="AA52" s="1163"/>
      <c r="AB52" s="1163"/>
      <c r="AC52" s="1635"/>
      <c r="AD52" s="569"/>
      <c r="AE52" s="569"/>
      <c r="AF52" s="569"/>
      <c r="AG52" s="569"/>
      <c r="AH52" s="1644">
        <v>11</v>
      </c>
    </row>
    <row s="1644" customFormat="1" customHeight="1" ht="11.549999999999999">
      <c r="A53" s="990"/>
      <c r="B53" s="1639"/>
      <c r="C53" s="1639"/>
      <c r="D53" s="354"/>
      <c r="J53" s="1644"/>
      <c r="K53" s="1644"/>
      <c r="M53" s="1163"/>
      <c r="N53" s="1639"/>
      <c r="O53" s="1639"/>
      <c r="P53" s="1163"/>
      <c r="Q53" s="1163"/>
      <c r="R53" s="1163"/>
      <c r="S53" s="1163"/>
      <c r="T53" s="1639"/>
      <c r="U53" s="1163"/>
      <c r="V53" s="1163"/>
      <c r="W53" s="547"/>
      <c r="X53" s="1163"/>
      <c r="Y53" s="1163"/>
      <c r="Z53" s="1163"/>
      <c r="AA53" s="1163"/>
      <c r="AB53" s="1163"/>
      <c r="AC53" s="1635"/>
      <c r="AD53" s="569"/>
      <c r="AE53" s="569"/>
      <c r="AF53" s="569"/>
      <c r="AG53" s="569"/>
      <c r="AH53" s="1644">
        <v>11</v>
      </c>
    </row>
    <row s="1644" customFormat="1" customHeight="1" ht="11.549999999999999">
      <c r="A54" s="990"/>
      <c r="B54" s="1639"/>
      <c r="C54" s="1639"/>
      <c r="D54" s="354"/>
      <c r="J54" s="1644"/>
      <c r="K54" s="1644"/>
      <c r="M54" s="1163"/>
      <c r="N54" s="1639"/>
      <c r="O54" s="1639"/>
      <c r="P54" s="1163"/>
      <c r="Q54" s="1163"/>
      <c r="R54" s="1163"/>
      <c r="S54" s="1163"/>
      <c r="T54" s="1639"/>
      <c r="U54" s="1163"/>
      <c r="V54" s="1163"/>
      <c r="W54" s="547"/>
      <c r="X54" s="1163"/>
      <c r="Y54" s="1163"/>
      <c r="Z54" s="1163"/>
      <c r="AA54" s="1163"/>
      <c r="AB54" s="1163"/>
      <c r="AC54" s="1635"/>
      <c r="AD54" s="569"/>
      <c r="AE54" s="569"/>
      <c r="AF54" s="569"/>
      <c r="AG54" s="569"/>
      <c r="AH54" s="1644">
        <v>11</v>
      </c>
    </row>
    <row s="1644" customFormat="1" customHeight="1" ht="11.549999999999999">
      <c r="A55" s="990"/>
      <c r="B55" s="1639"/>
      <c r="C55" s="1639"/>
      <c r="D55" s="354"/>
      <c r="J55" s="1644"/>
      <c r="K55" s="1644"/>
      <c r="M55" s="1163"/>
      <c r="N55" s="1639"/>
      <c r="O55" s="1639"/>
      <c r="P55" s="1163"/>
      <c r="Q55" s="1163"/>
      <c r="R55" s="1163"/>
      <c r="S55" s="1163"/>
      <c r="T55" s="1639"/>
      <c r="U55" s="1163"/>
      <c r="V55" s="1163"/>
      <c r="W55" s="547"/>
      <c r="X55" s="1163"/>
      <c r="Y55" s="1163"/>
      <c r="Z55" s="1163"/>
      <c r="AA55" s="1163"/>
      <c r="AB55" s="1163"/>
      <c r="AC55" s="1635"/>
      <c r="AD55" s="569"/>
      <c r="AE55" s="569"/>
      <c r="AF55" s="569"/>
      <c r="AG55" s="569"/>
      <c r="AH55" s="1644">
        <v>11</v>
      </c>
    </row>
    <row s="1644" customFormat="1" customHeight="1" ht="11.549999999999999">
      <c r="A56" s="990"/>
      <c r="B56" s="1639"/>
      <c r="C56" s="1639"/>
      <c r="D56" s="354"/>
      <c r="J56" s="1644"/>
      <c r="K56" s="1644"/>
      <c r="M56" s="1163"/>
      <c r="N56" s="1639"/>
      <c r="O56" s="1639"/>
      <c r="P56" s="1163"/>
      <c r="Q56" s="1163"/>
      <c r="R56" s="1163"/>
      <c r="S56" s="1163"/>
      <c r="T56" s="1639"/>
      <c r="U56" s="1163"/>
      <c r="V56" s="1163"/>
      <c r="W56" s="547"/>
      <c r="X56" s="1163"/>
      <c r="Y56" s="1163"/>
      <c r="Z56" s="1163"/>
      <c r="AA56" s="1163"/>
      <c r="AB56" s="1163"/>
      <c r="AC56" s="1635"/>
      <c r="AD56" s="569"/>
      <c r="AE56" s="569"/>
      <c r="AF56" s="569"/>
      <c r="AG56" s="569"/>
      <c r="AH56" s="1644">
        <v>11</v>
      </c>
    </row>
    <row s="1644" customFormat="1" customHeight="1" ht="11.549999999999999">
      <c r="A57" s="990"/>
      <c r="B57" s="1639"/>
      <c r="C57" s="1639"/>
      <c r="D57" s="354"/>
      <c r="J57" s="1644"/>
      <c r="K57" s="1644"/>
      <c r="M57" s="1163"/>
      <c r="N57" s="1639"/>
      <c r="O57" s="1639"/>
      <c r="P57" s="1163"/>
      <c r="Q57" s="1163"/>
      <c r="R57" s="1163"/>
      <c r="S57" s="1163"/>
      <c r="T57" s="1639"/>
      <c r="U57" s="1163"/>
      <c r="V57" s="1163"/>
      <c r="W57" s="547"/>
      <c r="X57" s="1163"/>
      <c r="Y57" s="1163"/>
      <c r="Z57" s="1163"/>
      <c r="AA57" s="1163"/>
      <c r="AB57" s="1163"/>
      <c r="AC57" s="1635"/>
      <c r="AD57" s="569"/>
      <c r="AE57" s="569"/>
      <c r="AF57" s="569"/>
      <c r="AG57" s="569"/>
      <c r="AH57" s="1644">
        <v>11</v>
      </c>
    </row>
    <row s="1644" customFormat="1" customHeight="1" ht="11.549999999999999">
      <c r="A58" s="990"/>
      <c r="B58" s="1639"/>
      <c r="C58" s="1639"/>
      <c r="D58" s="354"/>
      <c r="J58" s="1644"/>
      <c r="K58" s="1644"/>
      <c r="M58" s="1163"/>
      <c r="N58" s="1639"/>
      <c r="O58" s="1639"/>
      <c r="P58" s="1163"/>
      <c r="Q58" s="1163"/>
      <c r="R58" s="1163"/>
      <c r="S58" s="1163"/>
      <c r="T58" s="1639"/>
      <c r="U58" s="1163"/>
      <c r="V58" s="1163"/>
      <c r="W58" s="547"/>
      <c r="X58" s="1163"/>
      <c r="Y58" s="1163"/>
      <c r="Z58" s="1163"/>
      <c r="AA58" s="1163"/>
      <c r="AB58" s="1163"/>
      <c r="AC58" s="1635"/>
      <c r="AD58" s="569"/>
      <c r="AE58" s="569"/>
      <c r="AF58" s="569"/>
      <c r="AG58" s="569"/>
      <c r="AH58" s="1644">
        <v>11</v>
      </c>
    </row>
    <row s="1644" customFormat="1" customHeight="1" ht="11.549999999999999">
      <c r="A59" s="990"/>
      <c r="B59" s="1639"/>
      <c r="C59" s="1639"/>
      <c r="D59" s="354"/>
      <c r="J59" s="1644"/>
      <c r="K59" s="1644"/>
      <c r="M59" s="1163"/>
      <c r="N59" s="1639"/>
      <c r="O59" s="1639"/>
      <c r="P59" s="1163"/>
      <c r="Q59" s="1163"/>
      <c r="R59" s="1163"/>
      <c r="S59" s="1163"/>
      <c r="T59" s="1639"/>
      <c r="U59" s="1163"/>
      <c r="V59" s="1163"/>
      <c r="W59" s="547"/>
      <c r="X59" s="1163"/>
      <c r="Y59" s="1163"/>
      <c r="Z59" s="1163"/>
      <c r="AA59" s="1163"/>
      <c r="AB59" s="1163"/>
      <c r="AC59" s="1635"/>
      <c r="AD59" s="569"/>
      <c r="AE59" s="569"/>
      <c r="AF59" s="569"/>
      <c r="AG59" s="569"/>
      <c r="AH59" s="1644">
        <v>11</v>
      </c>
    </row>
    <row s="1644" customFormat="1" customHeight="1" ht="11.549999999999999">
      <c r="A60" s="990"/>
      <c r="B60" s="1639"/>
      <c r="C60" s="1639"/>
      <c r="D60" s="354"/>
      <c r="J60" s="1644"/>
      <c r="K60" s="1644"/>
      <c r="M60" s="1163"/>
      <c r="N60" s="1639"/>
      <c r="O60" s="1639"/>
      <c r="P60" s="1163"/>
      <c r="Q60" s="1163"/>
      <c r="R60" s="1163"/>
      <c r="S60" s="1163"/>
      <c r="T60" s="1639"/>
      <c r="U60" s="1163"/>
      <c r="V60" s="1163"/>
      <c r="W60" s="547"/>
      <c r="X60" s="1163"/>
      <c r="Y60" s="1163"/>
      <c r="Z60" s="1163"/>
      <c r="AA60" s="1163"/>
      <c r="AB60" s="1163"/>
      <c r="AC60" s="1635"/>
      <c r="AD60" s="569"/>
      <c r="AE60" s="569"/>
      <c r="AF60" s="569"/>
      <c r="AG60" s="569"/>
      <c r="AH60" s="1644">
        <v>11</v>
      </c>
    </row>
    <row s="1644" customFormat="1" customHeight="1" ht="11.549999999999999">
      <c r="A61" s="990"/>
      <c r="B61" s="1639"/>
      <c r="C61" s="1639"/>
      <c r="D61" s="354"/>
      <c r="J61" s="1644"/>
      <c r="K61" s="1644"/>
      <c r="M61" s="1163"/>
      <c r="N61" s="1639"/>
      <c r="O61" s="1639"/>
      <c r="P61" s="1163"/>
      <c r="Q61" s="1163"/>
      <c r="R61" s="1163"/>
      <c r="S61" s="1163"/>
      <c r="T61" s="1639"/>
      <c r="U61" s="1163"/>
      <c r="V61" s="1163"/>
      <c r="W61" s="547"/>
      <c r="X61" s="1163"/>
      <c r="Y61" s="1163"/>
      <c r="Z61" s="1163"/>
      <c r="AA61" s="1163"/>
      <c r="AB61" s="1163"/>
      <c r="AC61" s="1635"/>
      <c r="AD61" s="569"/>
      <c r="AE61" s="569"/>
      <c r="AF61" s="569"/>
      <c r="AG61" s="569"/>
      <c r="AH61" s="1644">
        <v>11</v>
      </c>
    </row>
    <row s="1644" customFormat="1" customHeight="1" ht="11.549999999999999">
      <c r="A62" s="990"/>
      <c r="B62" s="1639"/>
      <c r="C62" s="1639"/>
      <c r="D62" s="354"/>
      <c r="J62" s="1644"/>
      <c r="K62" s="1644"/>
      <c r="M62" s="1163"/>
      <c r="N62" s="1639"/>
      <c r="O62" s="1639"/>
      <c r="P62" s="1163"/>
      <c r="Q62" s="1163"/>
      <c r="R62" s="1163"/>
      <c r="S62" s="1163"/>
      <c r="T62" s="1639"/>
      <c r="U62" s="1163"/>
      <c r="V62" s="1163"/>
      <c r="W62" s="547"/>
      <c r="X62" s="1163"/>
      <c r="Y62" s="1163"/>
      <c r="Z62" s="1163"/>
      <c r="AA62" s="1163"/>
      <c r="AB62" s="1163"/>
      <c r="AC62" s="1635"/>
      <c r="AD62" s="569"/>
      <c r="AE62" s="569"/>
      <c r="AF62" s="569"/>
      <c r="AG62" s="569"/>
      <c r="AH62" s="1644">
        <v>11</v>
      </c>
    </row>
    <row s="1644" customFormat="1" customHeight="1" ht="11.549999999999999">
      <c r="A63" s="990"/>
      <c r="B63" s="1639"/>
      <c r="C63" s="1639"/>
      <c r="D63" s="354"/>
      <c r="J63" s="1644"/>
      <c r="K63" s="1644"/>
      <c r="M63" s="1163"/>
      <c r="N63" s="1639"/>
      <c r="O63" s="1639"/>
      <c r="P63" s="1163"/>
      <c r="Q63" s="1163"/>
      <c r="R63" s="1163"/>
      <c r="S63" s="1163"/>
      <c r="T63" s="1639"/>
      <c r="U63" s="1163"/>
      <c r="V63" s="1163"/>
      <c r="W63" s="547"/>
      <c r="X63" s="1163"/>
      <c r="Y63" s="1163"/>
      <c r="Z63" s="1163"/>
      <c r="AA63" s="1163"/>
      <c r="AB63" s="1163"/>
      <c r="AC63" s="1635"/>
      <c r="AD63" s="569"/>
      <c r="AE63" s="569"/>
      <c r="AF63" s="569"/>
      <c r="AG63" s="569"/>
      <c r="AH63" s="1644">
        <v>11</v>
      </c>
    </row>
    <row s="1644" customFormat="1" customHeight="1" ht="11.549999999999999">
      <c r="A64" s="990"/>
      <c r="B64" s="1639"/>
      <c r="C64" s="1639"/>
      <c r="D64" s="354"/>
      <c r="J64" s="1644"/>
      <c r="K64" s="1644"/>
      <c r="M64" s="1163"/>
      <c r="N64" s="1639"/>
      <c r="O64" s="1639"/>
      <c r="P64" s="1163"/>
      <c r="Q64" s="1163"/>
      <c r="R64" s="1163"/>
      <c r="S64" s="1163"/>
      <c r="T64" s="1639"/>
      <c r="U64" s="1163"/>
      <c r="V64" s="1163"/>
      <c r="W64" s="547"/>
      <c r="X64" s="1163"/>
      <c r="Y64" s="1163"/>
      <c r="Z64" s="1163"/>
      <c r="AA64" s="1163"/>
      <c r="AB64" s="1163"/>
      <c r="AC64" s="1635"/>
      <c r="AD64" s="569"/>
      <c r="AE64" s="569"/>
      <c r="AF64" s="569"/>
      <c r="AG64" s="569"/>
      <c r="AH64" s="1644">
        <v>11</v>
      </c>
    </row>
    <row s="1644" customFormat="1" customHeight="1" ht="11.549999999999999">
      <c r="A65" s="990"/>
      <c r="B65" s="1639"/>
      <c r="C65" s="1639"/>
      <c r="D65" s="354"/>
      <c r="J65" s="1644"/>
      <c r="K65" s="1644"/>
      <c r="M65" s="1163"/>
      <c r="N65" s="1639"/>
      <c r="O65" s="1639"/>
      <c r="P65" s="1163"/>
      <c r="Q65" s="1163"/>
      <c r="R65" s="1163"/>
      <c r="S65" s="1163"/>
      <c r="T65" s="1639"/>
      <c r="U65" s="1163"/>
      <c r="V65" s="1163"/>
      <c r="W65" s="547"/>
      <c r="X65" s="1163"/>
      <c r="Y65" s="1163"/>
      <c r="Z65" s="1163"/>
      <c r="AA65" s="1163"/>
      <c r="AB65" s="1163"/>
      <c r="AC65" s="1635"/>
      <c r="AD65" s="569"/>
      <c r="AE65" s="569"/>
      <c r="AF65" s="569"/>
      <c r="AG65" s="569"/>
      <c r="AH65" s="1644">
        <v>11</v>
      </c>
    </row>
    <row s="1644" customFormat="1" customHeight="1" ht="11.549999999999999">
      <c r="A66" s="990"/>
      <c r="B66" s="1639"/>
      <c r="C66" s="1639"/>
      <c r="D66" s="354"/>
      <c r="J66" s="1644"/>
      <c r="K66" s="1644"/>
      <c r="M66" s="1163"/>
      <c r="N66" s="1639"/>
      <c r="O66" s="1639"/>
      <c r="P66" s="1163"/>
      <c r="Q66" s="1163"/>
      <c r="R66" s="1163"/>
      <c r="S66" s="1163"/>
      <c r="T66" s="1639"/>
      <c r="U66" s="1163"/>
      <c r="V66" s="1163"/>
      <c r="W66" s="547"/>
      <c r="X66" s="1163"/>
      <c r="Y66" s="1163"/>
      <c r="Z66" s="1163"/>
      <c r="AA66" s="1163"/>
      <c r="AB66" s="1163"/>
      <c r="AC66" s="1635"/>
      <c r="AD66" s="569"/>
      <c r="AE66" s="569"/>
      <c r="AF66" s="569"/>
      <c r="AG66" s="569"/>
      <c r="AH66" s="1644">
        <v>11</v>
      </c>
    </row>
    <row s="1644" customFormat="1" customHeight="1" ht="11.549999999999999">
      <c r="A67" s="990"/>
      <c r="B67" s="1639"/>
      <c r="C67" s="1639"/>
      <c r="D67" s="354"/>
      <c r="J67" s="1644"/>
      <c r="K67" s="1644"/>
      <c r="M67" s="1163"/>
      <c r="N67" s="1639"/>
      <c r="O67" s="1639"/>
      <c r="P67" s="1163"/>
      <c r="Q67" s="1163"/>
      <c r="R67" s="1163"/>
      <c r="S67" s="1163"/>
      <c r="T67" s="1639"/>
      <c r="U67" s="1163"/>
      <c r="V67" s="1163"/>
      <c r="W67" s="547"/>
      <c r="X67" s="1163"/>
      <c r="Y67" s="1163"/>
      <c r="Z67" s="1163"/>
      <c r="AA67" s="1163"/>
      <c r="AB67" s="1163"/>
      <c r="AC67" s="1635"/>
      <c r="AD67" s="569"/>
      <c r="AE67" s="569"/>
      <c r="AF67" s="569"/>
      <c r="AG67" s="569"/>
      <c r="AH67" s="1644">
        <v>11</v>
      </c>
    </row>
    <row s="1644" customFormat="1" customHeight="1" ht="11.549999999999999">
      <c r="A68" s="990"/>
      <c r="B68" s="1639"/>
      <c r="C68" s="1639"/>
      <c r="D68" s="354"/>
      <c r="J68" s="1644"/>
      <c r="K68" s="1644"/>
      <c r="M68" s="1163"/>
      <c r="N68" s="1639"/>
      <c r="O68" s="1639"/>
      <c r="P68" s="1163"/>
      <c r="Q68" s="1163"/>
      <c r="R68" s="1163"/>
      <c r="S68" s="1163"/>
      <c r="T68" s="1639"/>
      <c r="U68" s="1163"/>
      <c r="V68" s="1163"/>
      <c r="W68" s="547"/>
      <c r="X68" s="1163"/>
      <c r="Y68" s="1163"/>
      <c r="Z68" s="1163"/>
      <c r="AA68" s="1163"/>
      <c r="AB68" s="1163"/>
      <c r="AC68" s="1635"/>
      <c r="AD68" s="569"/>
      <c r="AE68" s="569"/>
      <c r="AF68" s="569"/>
      <c r="AG68" s="569"/>
      <c r="AH68" s="1644">
        <v>11</v>
      </c>
    </row>
    <row s="1644" customFormat="1" customHeight="1" ht="11.549999999999999">
      <c r="A69" s="990"/>
      <c r="B69" s="1639"/>
      <c r="C69" s="1639"/>
      <c r="D69" s="354"/>
      <c r="J69" s="1644"/>
      <c r="K69" s="1644"/>
      <c r="M69" s="1163"/>
      <c r="N69" s="1639"/>
      <c r="O69" s="1639"/>
      <c r="P69" s="1163"/>
      <c r="Q69" s="1163"/>
      <c r="R69" s="1163"/>
      <c r="S69" s="1163"/>
      <c r="T69" s="1639"/>
      <c r="U69" s="1163"/>
      <c r="V69" s="1163"/>
      <c r="W69" s="547"/>
      <c r="X69" s="1163"/>
      <c r="Y69" s="1163"/>
      <c r="Z69" s="1163"/>
      <c r="AA69" s="1163"/>
      <c r="AB69" s="1163"/>
      <c r="AC69" s="1635"/>
      <c r="AD69" s="569"/>
      <c r="AE69" s="569"/>
      <c r="AF69" s="569"/>
      <c r="AG69" s="569"/>
      <c r="AH69" s="1644">
        <v>11</v>
      </c>
    </row>
    <row s="1644" customFormat="1" customHeight="1" ht="11.549999999999999">
      <c r="A70" s="990"/>
      <c r="B70" s="1639"/>
      <c r="C70" s="1639"/>
      <c r="D70" s="354"/>
      <c r="J70" s="1644"/>
      <c r="K70" s="1644"/>
      <c r="M70" s="1163"/>
      <c r="N70" s="1639"/>
      <c r="O70" s="1639"/>
      <c r="P70" s="1163"/>
      <c r="Q70" s="1163"/>
      <c r="R70" s="1163"/>
      <c r="S70" s="1163"/>
      <c r="T70" s="1639"/>
      <c r="U70" s="1163"/>
      <c r="V70" s="1163"/>
      <c r="W70" s="547"/>
      <c r="X70" s="1163"/>
      <c r="Y70" s="1163"/>
      <c r="Z70" s="1163"/>
      <c r="AA70" s="1163"/>
      <c r="AB70" s="1163"/>
      <c r="AC70" s="1635"/>
      <c r="AD70" s="569"/>
      <c r="AE70" s="569"/>
      <c r="AF70" s="569"/>
      <c r="AG70" s="569"/>
      <c r="AH70" s="1644">
        <v>11</v>
      </c>
    </row>
    <row s="1644" customFormat="1" customHeight="1" ht="11.549999999999999">
      <c r="A71" s="990"/>
      <c r="B71" s="1639"/>
      <c r="C71" s="1639"/>
      <c r="D71" s="354"/>
      <c r="J71" s="1644"/>
      <c r="K71" s="1644"/>
      <c r="M71" s="1163"/>
      <c r="N71" s="1639"/>
      <c r="O71" s="1639"/>
      <c r="P71" s="1163"/>
      <c r="Q71" s="1163"/>
      <c r="R71" s="1163"/>
      <c r="S71" s="1163"/>
      <c r="T71" s="1639"/>
      <c r="U71" s="1163"/>
      <c r="V71" s="1163"/>
      <c r="W71" s="547"/>
      <c r="X71" s="1163"/>
      <c r="Y71" s="1163"/>
      <c r="Z71" s="1163"/>
      <c r="AA71" s="1163"/>
      <c r="AB71" s="1163"/>
      <c r="AC71" s="1635"/>
      <c r="AD71" s="569"/>
      <c r="AE71" s="569"/>
      <c r="AF71" s="569"/>
      <c r="AG71" s="569"/>
      <c r="AH71" s="1644">
        <v>11</v>
      </c>
    </row>
    <row s="1644" customFormat="1" customHeight="1" ht="11.549999999999999">
      <c r="A72" s="990"/>
      <c r="B72" s="1639"/>
      <c r="C72" s="1639"/>
      <c r="D72" s="354"/>
      <c r="J72" s="1644"/>
      <c r="K72" s="1644"/>
      <c r="M72" s="1163"/>
      <c r="N72" s="1639"/>
      <c r="O72" s="1639"/>
      <c r="P72" s="1163"/>
      <c r="Q72" s="1163"/>
      <c r="R72" s="1163"/>
      <c r="S72" s="1163"/>
      <c r="T72" s="1639"/>
      <c r="U72" s="1163"/>
      <c r="V72" s="1163"/>
      <c r="W72" s="547"/>
      <c r="X72" s="1163"/>
      <c r="Y72" s="1163"/>
      <c r="Z72" s="1163"/>
      <c r="AA72" s="1163"/>
      <c r="AB72" s="1163"/>
      <c r="AC72" s="1635"/>
      <c r="AD72" s="569"/>
      <c r="AE72" s="569"/>
      <c r="AF72" s="569"/>
      <c r="AG72" s="569"/>
      <c r="AH72" s="1644">
        <v>11</v>
      </c>
    </row>
    <row s="1644" customFormat="1" customHeight="1" ht="11.549999999999999">
      <c r="A73" s="990"/>
      <c r="B73" s="1639"/>
      <c r="C73" s="1639"/>
      <c r="D73" s="354"/>
      <c r="J73" s="1644"/>
      <c r="K73" s="1644"/>
      <c r="M73" s="1163"/>
      <c r="N73" s="1639"/>
      <c r="O73" s="1639"/>
      <c r="P73" s="1163"/>
      <c r="Q73" s="1163"/>
      <c r="R73" s="1163"/>
      <c r="S73" s="1163"/>
      <c r="T73" s="1639"/>
      <c r="U73" s="1163"/>
      <c r="V73" s="1163"/>
      <c r="W73" s="547"/>
      <c r="X73" s="1163"/>
      <c r="Y73" s="1163"/>
      <c r="Z73" s="1163"/>
      <c r="AA73" s="1163"/>
      <c r="AB73" s="1163"/>
      <c r="AC73" s="1635"/>
      <c r="AD73" s="569"/>
      <c r="AE73" s="569"/>
      <c r="AF73" s="569"/>
      <c r="AG73" s="569"/>
      <c r="AH73" s="1644">
        <v>11</v>
      </c>
    </row>
    <row s="1644" customFormat="1" customHeight="1" ht="11.549999999999999">
      <c r="A74" s="990"/>
      <c r="B74" s="1639"/>
      <c r="C74" s="1639"/>
      <c r="D74" s="354"/>
      <c r="J74" s="1644"/>
      <c r="K74" s="1644"/>
      <c r="M74" s="1163"/>
      <c r="N74" s="1639"/>
      <c r="O74" s="1639"/>
      <c r="P74" s="1163"/>
      <c r="Q74" s="1163"/>
      <c r="R74" s="1163"/>
      <c r="S74" s="1163"/>
      <c r="T74" s="1639"/>
      <c r="U74" s="1163"/>
      <c r="V74" s="1163"/>
      <c r="W74" s="547"/>
      <c r="X74" s="1163"/>
      <c r="Y74" s="1163"/>
      <c r="Z74" s="1163"/>
      <c r="AA74" s="1163"/>
      <c r="AB74" s="1163"/>
      <c r="AC74" s="1635"/>
      <c r="AD74" s="569"/>
      <c r="AE74" s="569"/>
      <c r="AF74" s="569"/>
      <c r="AG74" s="569"/>
      <c r="AH74" s="1644">
        <v>11</v>
      </c>
    </row>
    <row s="1644" customFormat="1" customHeight="1" ht="11.549999999999999">
      <c r="A75" s="990"/>
      <c r="B75" s="1639"/>
      <c r="C75" s="1639"/>
      <c r="D75" s="354"/>
      <c r="J75" s="1644"/>
      <c r="K75" s="1644"/>
      <c r="M75" s="1163"/>
      <c r="N75" s="1639"/>
      <c r="O75" s="1639"/>
      <c r="P75" s="1163"/>
      <c r="Q75" s="1163"/>
      <c r="R75" s="1163"/>
      <c r="S75" s="1163"/>
      <c r="T75" s="1639"/>
      <c r="U75" s="1163"/>
      <c r="V75" s="1163"/>
      <c r="W75" s="547"/>
      <c r="X75" s="1163"/>
      <c r="Y75" s="1163"/>
      <c r="Z75" s="1163"/>
      <c r="AA75" s="1163"/>
      <c r="AB75" s="1163"/>
      <c r="AC75" s="1635"/>
      <c r="AD75" s="569"/>
      <c r="AE75" s="569"/>
      <c r="AF75" s="569"/>
      <c r="AG75" s="569"/>
      <c r="AH75" s="1644">
        <v>11</v>
      </c>
    </row>
    <row s="1644" customFormat="1" customHeight="1" ht="11.549999999999999">
      <c r="A76" s="990"/>
      <c r="B76" s="1639"/>
      <c r="C76" s="1639"/>
      <c r="D76" s="354"/>
      <c r="J76" s="1644"/>
      <c r="K76" s="1644"/>
      <c r="M76" s="1163"/>
      <c r="N76" s="1639"/>
      <c r="O76" s="1639"/>
      <c r="P76" s="1163"/>
      <c r="Q76" s="1163"/>
      <c r="R76" s="1163"/>
      <c r="S76" s="1163"/>
      <c r="T76" s="1639"/>
      <c r="U76" s="1163"/>
      <c r="V76" s="1163"/>
      <c r="W76" s="547"/>
      <c r="X76" s="1163"/>
      <c r="Y76" s="1163"/>
      <c r="Z76" s="1163"/>
      <c r="AA76" s="1163"/>
      <c r="AB76" s="1163"/>
      <c r="AC76" s="1635"/>
      <c r="AD76" s="569"/>
      <c r="AE76" s="569"/>
      <c r="AF76" s="569"/>
      <c r="AG76" s="569"/>
      <c r="AH76" s="1644">
        <v>11</v>
      </c>
    </row>
    <row s="1644" customFormat="1" customHeight="1" ht="11.549999999999999">
      <c r="A77" s="990"/>
      <c r="B77" s="1639"/>
      <c r="C77" s="1639"/>
      <c r="D77" s="354"/>
      <c r="J77" s="1644"/>
      <c r="K77" s="1644"/>
      <c r="M77" s="1163"/>
      <c r="N77" s="1639"/>
      <c r="O77" s="1639"/>
      <c r="P77" s="1163"/>
      <c r="Q77" s="1163"/>
      <c r="R77" s="1163"/>
      <c r="S77" s="1163"/>
      <c r="T77" s="1639"/>
      <c r="U77" s="1163"/>
      <c r="V77" s="1163"/>
      <c r="W77" s="547"/>
      <c r="X77" s="1163"/>
      <c r="Y77" s="1163"/>
      <c r="Z77" s="1163"/>
      <c r="AA77" s="1163"/>
      <c r="AB77" s="1163"/>
      <c r="AC77" s="1635"/>
      <c r="AD77" s="569"/>
      <c r="AE77" s="569"/>
      <c r="AF77" s="569"/>
      <c r="AG77" s="569"/>
      <c r="AH77" s="1644">
        <v>11</v>
      </c>
    </row>
    <row s="1644" customFormat="1" customHeight="1" ht="11.549999999999999">
      <c r="A78" s="990"/>
      <c r="B78" s="1639"/>
      <c r="C78" s="1639"/>
      <c r="D78" s="354"/>
      <c r="J78" s="1644"/>
      <c r="K78" s="1644"/>
      <c r="M78" s="1163"/>
      <c r="N78" s="1639"/>
      <c r="O78" s="1639"/>
      <c r="P78" s="1163"/>
      <c r="Q78" s="1163"/>
      <c r="R78" s="1163"/>
      <c r="S78" s="1163"/>
      <c r="T78" s="1639"/>
      <c r="U78" s="1163"/>
      <c r="V78" s="1163"/>
      <c r="W78" s="547"/>
      <c r="X78" s="1163"/>
      <c r="Y78" s="1163"/>
      <c r="Z78" s="1163"/>
      <c r="AA78" s="1163"/>
      <c r="AB78" s="1163"/>
      <c r="AC78" s="1635"/>
      <c r="AD78" s="569"/>
      <c r="AE78" s="569"/>
      <c r="AF78" s="569"/>
      <c r="AG78" s="569"/>
      <c r="AH78" s="1644">
        <v>11</v>
      </c>
    </row>
    <row s="1644" customFormat="1" customHeight="1" ht="11.549999999999999">
      <c r="A79" s="990"/>
      <c r="B79" s="1639"/>
      <c r="C79" s="1639"/>
      <c r="D79" s="354"/>
      <c r="J79" s="1644"/>
      <c r="K79" s="1644"/>
      <c r="M79" s="1163"/>
      <c r="N79" s="1639"/>
      <c r="O79" s="1639"/>
      <c r="P79" s="1163"/>
      <c r="Q79" s="1163"/>
      <c r="R79" s="1163"/>
      <c r="S79" s="1163"/>
      <c r="T79" s="1639"/>
      <c r="U79" s="1163"/>
      <c r="V79" s="1163"/>
      <c r="W79" s="547"/>
      <c r="X79" s="1163"/>
      <c r="Y79" s="1163"/>
      <c r="Z79" s="1163"/>
      <c r="AA79" s="1163"/>
      <c r="AB79" s="1163"/>
      <c r="AC79" s="1635"/>
      <c r="AD79" s="569"/>
      <c r="AE79" s="569"/>
      <c r="AF79" s="569"/>
      <c r="AG79" s="569"/>
      <c r="AH79" s="1644">
        <v>11</v>
      </c>
    </row>
    <row s="1644" customFormat="1" customHeight="1" ht="11.549999999999999">
      <c r="A80" s="990"/>
      <c r="B80" s="1639"/>
      <c r="C80" s="1639"/>
      <c r="D80" s="354"/>
      <c r="J80" s="1644"/>
      <c r="K80" s="1644"/>
      <c r="M80" s="1163"/>
      <c r="N80" s="1639"/>
      <c r="O80" s="1639"/>
      <c r="P80" s="1163"/>
      <c r="Q80" s="1163"/>
      <c r="R80" s="1163"/>
      <c r="S80" s="1163"/>
      <c r="T80" s="1639"/>
      <c r="U80" s="1163"/>
      <c r="V80" s="1163"/>
      <c r="W80" s="547"/>
      <c r="X80" s="1163"/>
      <c r="Y80" s="1163"/>
      <c r="Z80" s="1163"/>
      <c r="AA80" s="1163"/>
      <c r="AB80" s="1163"/>
      <c r="AC80" s="1635"/>
      <c r="AD80" s="569"/>
      <c r="AE80" s="569"/>
      <c r="AF80" s="569"/>
      <c r="AG80" s="569"/>
      <c r="AH80" s="1644">
        <v>11</v>
      </c>
    </row>
    <row s="1644" customFormat="1" customHeight="1" ht="11.549999999999999">
      <c r="A81" s="990"/>
      <c r="B81" s="1639"/>
      <c r="C81" s="1639"/>
      <c r="D81" s="354"/>
      <c r="J81" s="1644"/>
      <c r="K81" s="1644"/>
      <c r="M81" s="1163"/>
      <c r="N81" s="1639"/>
      <c r="O81" s="1639"/>
      <c r="P81" s="1163"/>
      <c r="Q81" s="1163"/>
      <c r="R81" s="1163"/>
      <c r="S81" s="1163"/>
      <c r="T81" s="1639"/>
      <c r="U81" s="1163"/>
      <c r="V81" s="1163"/>
      <c r="W81" s="547"/>
      <c r="X81" s="1163"/>
      <c r="Y81" s="1163"/>
      <c r="Z81" s="1163"/>
      <c r="AA81" s="1163"/>
      <c r="AB81" s="1163"/>
      <c r="AC81" s="1635"/>
      <c r="AD81" s="569"/>
      <c r="AE81" s="569"/>
      <c r="AF81" s="569"/>
      <c r="AG81" s="569"/>
      <c r="AH81" s="1644">
        <v>11</v>
      </c>
    </row>
    <row s="1644" customFormat="1" customHeight="1" ht="11.549999999999999">
      <c r="A82" s="990"/>
      <c r="B82" s="1639"/>
      <c r="C82" s="1639"/>
      <c r="D82" s="354"/>
      <c r="J82" s="1644"/>
      <c r="K82" s="1644"/>
      <c r="M82" s="1163"/>
      <c r="N82" s="1639"/>
      <c r="O82" s="1639"/>
      <c r="P82" s="1163"/>
      <c r="Q82" s="1163"/>
      <c r="R82" s="1163"/>
      <c r="S82" s="1163"/>
      <c r="T82" s="1639"/>
      <c r="U82" s="1163"/>
      <c r="V82" s="1163"/>
      <c r="W82" s="547"/>
      <c r="X82" s="1163"/>
      <c r="Y82" s="1163"/>
      <c r="Z82" s="1163"/>
      <c r="AA82" s="1163"/>
      <c r="AB82" s="1163"/>
      <c r="AC82" s="1635"/>
      <c r="AD82" s="569"/>
      <c r="AE82" s="569"/>
      <c r="AF82" s="569"/>
      <c r="AG82" s="569"/>
      <c r="AH82" s="1644">
        <v>11</v>
      </c>
    </row>
    <row s="1644" customFormat="1" customHeight="1" ht="11.549999999999999">
      <c r="A83" s="990"/>
      <c r="B83" s="1639"/>
      <c r="C83" s="1639"/>
      <c r="D83" s="354"/>
      <c r="J83" s="1644"/>
      <c r="K83" s="1644"/>
      <c r="M83" s="1163"/>
      <c r="N83" s="1639"/>
      <c r="O83" s="1639"/>
      <c r="P83" s="1163"/>
      <c r="Q83" s="1163"/>
      <c r="R83" s="1163"/>
      <c r="S83" s="1163"/>
      <c r="T83" s="1639"/>
      <c r="U83" s="1163"/>
      <c r="V83" s="1163"/>
      <c r="W83" s="547"/>
      <c r="X83" s="1163"/>
      <c r="Y83" s="1163"/>
      <c r="Z83" s="1163"/>
      <c r="AA83" s="1163"/>
      <c r="AB83" s="1163"/>
      <c r="AC83" s="1635"/>
      <c r="AD83" s="569"/>
      <c r="AE83" s="569"/>
      <c r="AF83" s="569"/>
      <c r="AG83" s="569"/>
      <c r="AH83" s="1644">
        <v>11</v>
      </c>
    </row>
    <row s="1644" customFormat="1" customHeight="1" ht="11.549999999999999">
      <c r="A84" s="990"/>
      <c r="B84" s="1639"/>
      <c r="C84" s="1639"/>
      <c r="D84" s="354"/>
      <c r="J84" s="1644"/>
      <c r="K84" s="1644"/>
      <c r="M84" s="1163"/>
      <c r="N84" s="1639"/>
      <c r="O84" s="1639"/>
      <c r="P84" s="1163"/>
      <c r="Q84" s="1163"/>
      <c r="R84" s="1163"/>
      <c r="S84" s="1163"/>
      <c r="T84" s="1639"/>
      <c r="U84" s="1163"/>
      <c r="V84" s="1163"/>
      <c r="W84" s="547"/>
      <c r="X84" s="1163"/>
      <c r="Y84" s="1163"/>
      <c r="Z84" s="1163"/>
      <c r="AA84" s="1163"/>
      <c r="AB84" s="1163"/>
      <c r="AC84" s="1635"/>
      <c r="AD84" s="569"/>
      <c r="AE84" s="569"/>
      <c r="AF84" s="569"/>
      <c r="AG84" s="569"/>
      <c r="AH84" s="1644">
        <v>11</v>
      </c>
    </row>
    <row s="1644" customFormat="1" customHeight="1" ht="11.549999999999999">
      <c r="A85" s="990"/>
      <c r="B85" s="1639"/>
      <c r="C85" s="1639"/>
      <c r="D85" s="354"/>
      <c r="J85" s="1644"/>
      <c r="K85" s="1644"/>
      <c r="M85" s="1163"/>
      <c r="N85" s="1639"/>
      <c r="O85" s="1639"/>
      <c r="P85" s="1163"/>
      <c r="Q85" s="1163"/>
      <c r="R85" s="1163"/>
      <c r="S85" s="1163"/>
      <c r="T85" s="1639"/>
      <c r="U85" s="1163"/>
      <c r="V85" s="1163"/>
      <c r="W85" s="547"/>
      <c r="X85" s="1163"/>
      <c r="Y85" s="1163"/>
      <c r="Z85" s="1163"/>
      <c r="AA85" s="1163"/>
      <c r="AB85" s="1163"/>
      <c r="AC85" s="1635"/>
      <c r="AD85" s="569"/>
      <c r="AE85" s="569"/>
      <c r="AF85" s="569"/>
      <c r="AG85" s="569"/>
      <c r="AH85" s="1644">
        <v>11</v>
      </c>
    </row>
    <row s="1644" customFormat="1" customHeight="1" ht="11.549999999999999">
      <c r="A86" s="990"/>
      <c r="B86" s="1639"/>
      <c r="C86" s="1639"/>
      <c r="D86" s="354"/>
      <c r="J86" s="1644"/>
      <c r="K86" s="1644"/>
      <c r="M86" s="1163"/>
      <c r="N86" s="1639"/>
      <c r="O86" s="1639"/>
      <c r="P86" s="1163"/>
      <c r="Q86" s="1163"/>
      <c r="R86" s="1163"/>
      <c r="S86" s="1163"/>
      <c r="T86" s="1639"/>
      <c r="U86" s="1163"/>
      <c r="V86" s="1163"/>
      <c r="W86" s="547"/>
      <c r="X86" s="1163"/>
      <c r="Y86" s="1163"/>
      <c r="Z86" s="1163"/>
      <c r="AA86" s="1163"/>
      <c r="AB86" s="1163"/>
      <c r="AC86" s="1635"/>
      <c r="AD86" s="569"/>
      <c r="AE86" s="569"/>
      <c r="AF86" s="569"/>
      <c r="AG86" s="569"/>
      <c r="AH86" s="1644">
        <v>11</v>
      </c>
    </row>
    <row s="1644" customFormat="1" customHeight="1" ht="11.549999999999999">
      <c r="A87" s="990"/>
      <c r="B87" s="1639"/>
      <c r="C87" s="1639"/>
      <c r="D87" s="354"/>
      <c r="J87" s="1644"/>
      <c r="K87" s="1644"/>
      <c r="M87" s="1163"/>
      <c r="N87" s="1639"/>
      <c r="O87" s="1639"/>
      <c r="P87" s="1163"/>
      <c r="Q87" s="1163"/>
      <c r="R87" s="1163"/>
      <c r="S87" s="1163"/>
      <c r="T87" s="1639"/>
      <c r="U87" s="1163"/>
      <c r="V87" s="1163"/>
      <c r="W87" s="547"/>
      <c r="X87" s="1163"/>
      <c r="Y87" s="1163"/>
      <c r="Z87" s="1163"/>
      <c r="AA87" s="1163"/>
      <c r="AB87" s="1163"/>
      <c r="AC87" s="1635"/>
      <c r="AD87" s="569"/>
      <c r="AE87" s="569"/>
      <c r="AF87" s="569"/>
      <c r="AG87" s="569"/>
      <c r="AH87" s="1644">
        <v>11</v>
      </c>
    </row>
    <row s="1644" customFormat="1" customHeight="1" ht="11.549999999999999">
      <c r="A88" s="990"/>
      <c r="B88" s="1639"/>
      <c r="C88" s="1639"/>
      <c r="D88" s="354"/>
      <c r="J88" s="1644"/>
      <c r="K88" s="1644"/>
      <c r="M88" s="1163"/>
      <c r="N88" s="1639"/>
      <c r="O88" s="1639"/>
      <c r="P88" s="1163"/>
      <c r="Q88" s="1163"/>
      <c r="R88" s="1163"/>
      <c r="S88" s="1163"/>
      <c r="T88" s="1639"/>
      <c r="U88" s="1163"/>
      <c r="V88" s="1163"/>
      <c r="W88" s="547"/>
      <c r="X88" s="1163"/>
      <c r="Y88" s="1163"/>
      <c r="Z88" s="1163"/>
      <c r="AA88" s="1163"/>
      <c r="AB88" s="1163"/>
      <c r="AC88" s="1635"/>
      <c r="AD88" s="569"/>
      <c r="AE88" s="569"/>
      <c r="AF88" s="569"/>
      <c r="AG88" s="569"/>
      <c r="AH88" s="1644">
        <v>11</v>
      </c>
    </row>
    <row s="1644" customFormat="1" customHeight="1" ht="11.549999999999999">
      <c r="A89" s="990"/>
      <c r="B89" s="1639"/>
      <c r="C89" s="1639"/>
      <c r="D89" s="354"/>
      <c r="J89" s="1644"/>
      <c r="K89" s="1644"/>
      <c r="M89" s="1163"/>
      <c r="N89" s="1639"/>
      <c r="O89" s="1639"/>
      <c r="P89" s="1163"/>
      <c r="Q89" s="1163"/>
      <c r="R89" s="1163"/>
      <c r="S89" s="1163"/>
      <c r="T89" s="1639"/>
      <c r="U89" s="1163"/>
      <c r="V89" s="1163"/>
      <c r="W89" s="547"/>
      <c r="X89" s="1163"/>
      <c r="Y89" s="1163"/>
      <c r="Z89" s="1163"/>
      <c r="AA89" s="1163"/>
      <c r="AB89" s="1163"/>
      <c r="AC89" s="1635"/>
      <c r="AD89" s="569"/>
      <c r="AE89" s="569"/>
      <c r="AF89" s="569"/>
      <c r="AG89" s="569"/>
      <c r="AH89" s="1644">
        <v>11</v>
      </c>
    </row>
    <row s="1644" customFormat="1" customHeight="1" ht="11.549999999999999">
      <c r="A90" s="990"/>
      <c r="B90" s="1639"/>
      <c r="C90" s="1639"/>
      <c r="D90" s="354"/>
      <c r="J90" s="1644"/>
      <c r="K90" s="1644"/>
      <c r="M90" s="1163"/>
      <c r="N90" s="1639"/>
      <c r="O90" s="1639"/>
      <c r="P90" s="1163"/>
      <c r="Q90" s="1163"/>
      <c r="R90" s="1163"/>
      <c r="S90" s="1163"/>
      <c r="T90" s="1639"/>
      <c r="U90" s="1163"/>
      <c r="V90" s="1163"/>
      <c r="W90" s="547"/>
      <c r="X90" s="1163"/>
      <c r="Y90" s="1163"/>
      <c r="Z90" s="1163"/>
      <c r="AA90" s="1163"/>
      <c r="AB90" s="1163"/>
      <c r="AC90" s="1635"/>
      <c r="AD90" s="569"/>
      <c r="AE90" s="569"/>
      <c r="AF90" s="569"/>
      <c r="AG90" s="569"/>
      <c r="AH90" s="1644">
        <v>11</v>
      </c>
    </row>
    <row s="1644" customFormat="1" customHeight="1" ht="11.549999999999999">
      <c r="A91" s="990"/>
      <c r="B91" s="1639"/>
      <c r="C91" s="1639"/>
      <c r="D91" s="354"/>
      <c r="J91" s="1644"/>
      <c r="K91" s="1644"/>
      <c r="M91" s="1163"/>
      <c r="N91" s="1639"/>
      <c r="O91" s="1639"/>
      <c r="P91" s="1163"/>
      <c r="Q91" s="1163"/>
      <c r="R91" s="1163"/>
      <c r="S91" s="1163"/>
      <c r="T91" s="1639"/>
      <c r="U91" s="1163"/>
      <c r="V91" s="1163"/>
      <c r="W91" s="547"/>
      <c r="X91" s="1163"/>
      <c r="Y91" s="1163"/>
      <c r="Z91" s="1163"/>
      <c r="AA91" s="1163"/>
      <c r="AB91" s="1163"/>
      <c r="AC91" s="1635"/>
      <c r="AD91" s="569"/>
      <c r="AE91" s="569"/>
      <c r="AF91" s="569"/>
      <c r="AG91" s="569"/>
      <c r="AH91" s="1644">
        <v>11</v>
      </c>
    </row>
    <row s="1644" customFormat="1" customHeight="1" ht="11.549999999999999">
      <c r="A92" s="990"/>
      <c r="B92" s="1639"/>
      <c r="C92" s="1639"/>
      <c r="D92" s="354"/>
      <c r="J92" s="1644"/>
      <c r="K92" s="1644"/>
      <c r="M92" s="1163"/>
      <c r="N92" s="1639"/>
      <c r="O92" s="1639"/>
      <c r="P92" s="1163"/>
      <c r="Q92" s="1163"/>
      <c r="R92" s="1163"/>
      <c r="S92" s="1163"/>
      <c r="T92" s="1639"/>
      <c r="U92" s="1163"/>
      <c r="V92" s="1163"/>
      <c r="W92" s="547"/>
      <c r="X92" s="1163"/>
      <c r="Y92" s="1163"/>
      <c r="Z92" s="1163"/>
      <c r="AA92" s="1163"/>
      <c r="AB92" s="1163"/>
      <c r="AC92" s="1635"/>
      <c r="AD92" s="569"/>
      <c r="AE92" s="569"/>
      <c r="AF92" s="569"/>
      <c r="AG92" s="569"/>
      <c r="AH92" s="1644">
        <v>11</v>
      </c>
    </row>
    <row s="1644" customFormat="1" customHeight="1" ht="11.549999999999999">
      <c r="A93" s="990"/>
      <c r="B93" s="1639"/>
      <c r="C93" s="1639"/>
      <c r="D93" s="354"/>
      <c r="J93" s="1644"/>
      <c r="K93" s="1644"/>
      <c r="M93" s="1163"/>
      <c r="N93" s="1639"/>
      <c r="O93" s="1639"/>
      <c r="P93" s="1163"/>
      <c r="Q93" s="1163"/>
      <c r="R93" s="1163"/>
      <c r="S93" s="1163"/>
      <c r="T93" s="1639"/>
      <c r="U93" s="1163"/>
      <c r="V93" s="1163"/>
      <c r="W93" s="547"/>
      <c r="X93" s="1163"/>
      <c r="Y93" s="1163"/>
      <c r="Z93" s="1163"/>
      <c r="AA93" s="1163"/>
      <c r="AB93" s="1163"/>
      <c r="AC93" s="1635"/>
      <c r="AD93" s="569"/>
      <c r="AE93" s="569"/>
      <c r="AF93" s="569"/>
      <c r="AG93" s="569"/>
      <c r="AH93" s="1644">
        <v>11</v>
      </c>
    </row>
    <row s="1644" customFormat="1" customHeight="1" ht="11.549999999999999">
      <c r="A94" s="990"/>
      <c r="B94" s="1639"/>
      <c r="C94" s="1639"/>
      <c r="D94" s="354"/>
      <c r="J94" s="1644"/>
      <c r="K94" s="1644"/>
      <c r="M94" s="1163"/>
      <c r="N94" s="1639"/>
      <c r="O94" s="1639"/>
      <c r="P94" s="1163"/>
      <c r="Q94" s="1163"/>
      <c r="R94" s="1163"/>
      <c r="S94" s="1163"/>
      <c r="T94" s="1639"/>
      <c r="U94" s="1163"/>
      <c r="V94" s="1163"/>
      <c r="W94" s="547"/>
      <c r="X94" s="1163"/>
      <c r="Y94" s="1163"/>
      <c r="Z94" s="1163"/>
      <c r="AA94" s="1163"/>
      <c r="AB94" s="1163"/>
      <c r="AC94" s="1635"/>
      <c r="AD94" s="569"/>
      <c r="AE94" s="569"/>
      <c r="AF94" s="569"/>
      <c r="AG94" s="569"/>
      <c r="AH94" s="1644">
        <v>11</v>
      </c>
    </row>
    <row s="1644" customFormat="1" customHeight="1" ht="11.549999999999999">
      <c r="A95" s="990"/>
      <c r="B95" s="1639"/>
      <c r="C95" s="1639"/>
      <c r="D95" s="354"/>
      <c r="J95" s="1644"/>
      <c r="K95" s="1644"/>
      <c r="M95" s="1163"/>
      <c r="N95" s="1639"/>
      <c r="O95" s="1639"/>
      <c r="P95" s="1163"/>
      <c r="Q95" s="1163"/>
      <c r="R95" s="1163"/>
      <c r="S95" s="1163"/>
      <c r="T95" s="1639"/>
      <c r="U95" s="1163"/>
      <c r="V95" s="1163"/>
      <c r="W95" s="547"/>
      <c r="X95" s="1163"/>
      <c r="Y95" s="1163"/>
      <c r="Z95" s="1163"/>
      <c r="AA95" s="1163"/>
      <c r="AB95" s="1163"/>
      <c r="AC95" s="1635"/>
      <c r="AD95" s="569"/>
      <c r="AE95" s="569"/>
      <c r="AF95" s="569"/>
      <c r="AG95" s="569"/>
      <c r="AH95" s="1644">
        <v>11</v>
      </c>
    </row>
    <row s="1644" customFormat="1" customHeight="1" ht="11.549999999999999">
      <c r="A96" s="990"/>
      <c r="B96" s="1639"/>
      <c r="C96" s="1639"/>
      <c r="D96" s="354"/>
      <c r="J96" s="1644"/>
      <c r="K96" s="1644"/>
      <c r="M96" s="1163"/>
      <c r="N96" s="1639"/>
      <c r="O96" s="1639"/>
      <c r="P96" s="1163"/>
      <c r="Q96" s="1163"/>
      <c r="R96" s="1163"/>
      <c r="S96" s="1163"/>
      <c r="T96" s="1639"/>
      <c r="U96" s="1163"/>
      <c r="V96" s="1163"/>
      <c r="W96" s="547"/>
      <c r="X96" s="1163"/>
      <c r="Y96" s="1163"/>
      <c r="Z96" s="1163"/>
      <c r="AA96" s="1163"/>
      <c r="AB96" s="1163"/>
      <c r="AC96" s="1635"/>
      <c r="AD96" s="569"/>
      <c r="AE96" s="569"/>
      <c r="AF96" s="569"/>
      <c r="AG96" s="569"/>
      <c r="AH96" s="1644">
        <v>11</v>
      </c>
    </row>
    <row s="1644" customFormat="1" customHeight="1" ht="11.549999999999999">
      <c r="A97" s="990"/>
      <c r="B97" s="1639"/>
      <c r="C97" s="1639"/>
      <c r="D97" s="354"/>
      <c r="J97" s="1644"/>
      <c r="K97" s="1644"/>
      <c r="M97" s="1163"/>
      <c r="N97" s="1639"/>
      <c r="O97" s="1639"/>
      <c r="P97" s="1163"/>
      <c r="Q97" s="1163"/>
      <c r="R97" s="1163"/>
      <c r="S97" s="1163"/>
      <c r="T97" s="1639"/>
      <c r="U97" s="1163"/>
      <c r="V97" s="1163"/>
      <c r="W97" s="547"/>
      <c r="X97" s="1163"/>
      <c r="Y97" s="1163"/>
      <c r="Z97" s="1163"/>
      <c r="AA97" s="1163"/>
      <c r="AB97" s="1163"/>
      <c r="AC97" s="1635"/>
      <c r="AD97" s="569"/>
      <c r="AE97" s="569"/>
      <c r="AF97" s="569"/>
      <c r="AG97" s="569"/>
      <c r="AH97" s="1644">
        <v>11</v>
      </c>
    </row>
    <row s="1644" customFormat="1" customHeight="1" ht="11.549999999999999">
      <c r="A98" s="990"/>
      <c r="B98" s="1639"/>
      <c r="C98" s="1639"/>
      <c r="D98" s="354"/>
      <c r="J98" s="1644"/>
      <c r="K98" s="1644"/>
      <c r="M98" s="1163"/>
      <c r="N98" s="1639"/>
      <c r="O98" s="1639"/>
      <c r="P98" s="1163"/>
      <c r="Q98" s="1163"/>
      <c r="R98" s="1163"/>
      <c r="S98" s="1163"/>
      <c r="T98" s="1639"/>
      <c r="U98" s="1163"/>
      <c r="V98" s="1163"/>
      <c r="W98" s="547"/>
      <c r="X98" s="1163"/>
      <c r="Y98" s="1163"/>
      <c r="Z98" s="1163"/>
      <c r="AA98" s="1163"/>
      <c r="AB98" s="1163"/>
      <c r="AC98" s="1635"/>
      <c r="AD98" s="569"/>
      <c r="AE98" s="569"/>
      <c r="AF98" s="569"/>
      <c r="AG98" s="569"/>
      <c r="AH98" s="1644">
        <v>11</v>
      </c>
    </row>
    <row s="1644" customFormat="1" customHeight="1" ht="11.549999999999999">
      <c r="A99" s="990"/>
      <c r="B99" s="1639"/>
      <c r="C99" s="1639"/>
      <c r="D99" s="354"/>
      <c r="J99" s="1644"/>
      <c r="K99" s="1644"/>
      <c r="M99" s="1163"/>
      <c r="N99" s="1639"/>
      <c r="O99" s="1639"/>
      <c r="P99" s="1163"/>
      <c r="Q99" s="1163"/>
      <c r="R99" s="1163"/>
      <c r="S99" s="1163"/>
      <c r="T99" s="1639"/>
      <c r="U99" s="1163"/>
      <c r="V99" s="1163"/>
      <c r="W99" s="547"/>
      <c r="X99" s="1163"/>
      <c r="Y99" s="1163"/>
      <c r="Z99" s="1163"/>
      <c r="AA99" s="1163"/>
      <c r="AB99" s="1163"/>
      <c r="AC99" s="1635"/>
      <c r="AD99" s="569"/>
      <c r="AE99" s="569"/>
      <c r="AF99" s="569"/>
      <c r="AG99" s="569"/>
      <c r="AH99" s="1644">
        <v>11</v>
      </c>
    </row>
    <row s="1644" customFormat="1" customHeight="1" ht="11.549999999999999">
      <c r="A100" s="990"/>
      <c r="B100" s="1639"/>
      <c r="C100" s="1639"/>
      <c r="D100" s="354"/>
      <c r="J100" s="1644"/>
      <c r="K100" s="1644"/>
      <c r="M100" s="1163"/>
      <c r="N100" s="1639"/>
      <c r="O100" s="1639"/>
      <c r="P100" s="1163"/>
      <c r="Q100" s="1163"/>
      <c r="R100" s="1163"/>
      <c r="S100" s="1163"/>
      <c r="T100" s="1639"/>
      <c r="U100" s="1163"/>
      <c r="V100" s="1163"/>
      <c r="W100" s="547"/>
      <c r="X100" s="1163"/>
      <c r="Y100" s="1163"/>
      <c r="Z100" s="1163"/>
      <c r="AA100" s="1163"/>
      <c r="AB100" s="1163"/>
      <c r="AC100" s="1635"/>
      <c r="AD100" s="569"/>
      <c r="AE100" s="569"/>
      <c r="AF100" s="569"/>
      <c r="AG100" s="569"/>
      <c r="AH100" s="1644">
        <v>11</v>
      </c>
    </row>
    <row s="1644" customFormat="1" customHeight="1" ht="11.549999999999999">
      <c r="A101" s="990"/>
      <c r="B101" s="1639"/>
      <c r="C101" s="1639"/>
      <c r="D101" s="354"/>
      <c r="J101" s="1644"/>
      <c r="K101" s="1644"/>
      <c r="M101" s="1163"/>
      <c r="N101" s="1639"/>
      <c r="O101" s="1639"/>
      <c r="P101" s="1163"/>
      <c r="Q101" s="1163"/>
      <c r="R101" s="1163"/>
      <c r="S101" s="1163"/>
      <c r="T101" s="1639"/>
      <c r="U101" s="1163"/>
      <c r="V101" s="1163"/>
      <c r="W101" s="547"/>
      <c r="X101" s="1163"/>
      <c r="Y101" s="1163"/>
      <c r="Z101" s="1163"/>
      <c r="AA101" s="1163"/>
      <c r="AB101" s="1163"/>
      <c r="AC101" s="1635"/>
      <c r="AD101" s="569"/>
      <c r="AE101" s="569"/>
      <c r="AF101" s="569"/>
      <c r="AG101" s="569"/>
      <c r="AH101" s="1644">
        <v>11</v>
      </c>
    </row>
    <row s="1644" customFormat="1" customHeight="1" ht="11.549999999999999">
      <c r="A102" s="990"/>
      <c r="B102" s="1639"/>
      <c r="C102" s="1639"/>
      <c r="D102" s="354"/>
      <c r="J102" s="1644"/>
      <c r="K102" s="1644"/>
      <c r="M102" s="1163"/>
      <c r="N102" s="1639"/>
      <c r="O102" s="1639"/>
      <c r="P102" s="1163"/>
      <c r="Q102" s="1163"/>
      <c r="R102" s="1163"/>
      <c r="S102" s="1163"/>
      <c r="T102" s="1639"/>
      <c r="U102" s="1163"/>
      <c r="V102" s="1163"/>
      <c r="W102" s="547"/>
      <c r="X102" s="1163"/>
      <c r="Y102" s="1163"/>
      <c r="Z102" s="1163"/>
      <c r="AA102" s="1163"/>
      <c r="AB102" s="1163"/>
      <c r="AC102" s="1635"/>
      <c r="AD102" s="569"/>
      <c r="AE102" s="569"/>
      <c r="AF102" s="569"/>
      <c r="AG102" s="569"/>
      <c r="AH102" s="1644">
        <v>11</v>
      </c>
    </row>
    <row s="1644" customFormat="1" customHeight="1" ht="11.549999999999999">
      <c r="A103" s="990"/>
      <c r="B103" s="1639"/>
      <c r="C103" s="1639"/>
      <c r="D103" s="354"/>
      <c r="J103" s="1644"/>
      <c r="K103" s="1644"/>
      <c r="M103" s="1163"/>
      <c r="N103" s="1639"/>
      <c r="O103" s="1639"/>
      <c r="P103" s="1163"/>
      <c r="Q103" s="1163"/>
      <c r="R103" s="1163"/>
      <c r="S103" s="1163"/>
      <c r="T103" s="1639"/>
      <c r="U103" s="1163"/>
      <c r="V103" s="1163"/>
      <c r="W103" s="547"/>
      <c r="X103" s="1163"/>
      <c r="Y103" s="1163"/>
      <c r="Z103" s="1163"/>
      <c r="AA103" s="1163"/>
      <c r="AB103" s="1163"/>
      <c r="AC103" s="1635"/>
      <c r="AD103" s="569"/>
      <c r="AE103" s="569"/>
      <c r="AF103" s="569"/>
      <c r="AG103" s="569"/>
      <c r="AH103" s="1644">
        <v>11</v>
      </c>
    </row>
    <row s="1644" customFormat="1" customHeight="1" ht="11.549999999999999">
      <c r="A104" s="990"/>
      <c r="B104" s="1639"/>
      <c r="C104" s="1639"/>
      <c r="D104" s="354"/>
      <c r="J104" s="1644"/>
      <c r="K104" s="1644"/>
      <c r="M104" s="1163"/>
      <c r="N104" s="1639"/>
      <c r="O104" s="1639"/>
      <c r="P104" s="1163"/>
      <c r="Q104" s="1163"/>
      <c r="R104" s="1163"/>
      <c r="S104" s="1163"/>
      <c r="T104" s="1639"/>
      <c r="U104" s="1163"/>
      <c r="V104" s="1163"/>
      <c r="W104" s="547"/>
      <c r="X104" s="1163"/>
      <c r="Y104" s="1163"/>
      <c r="Z104" s="1163"/>
      <c r="AA104" s="1163"/>
      <c r="AB104" s="1163"/>
      <c r="AC104" s="1635"/>
      <c r="AD104" s="569"/>
      <c r="AE104" s="569"/>
      <c r="AF104" s="569"/>
      <c r="AG104" s="569"/>
      <c r="AH104" s="1644">
        <v>11</v>
      </c>
    </row>
    <row s="1644" customFormat="1" customHeight="1" ht="11.549999999999999">
      <c r="A105" s="990"/>
      <c r="B105" s="1639"/>
      <c r="C105" s="1639"/>
      <c r="D105" s="354"/>
      <c r="J105" s="1644"/>
      <c r="K105" s="1644"/>
      <c r="M105" s="1163"/>
      <c r="N105" s="1639"/>
      <c r="O105" s="1639"/>
      <c r="P105" s="1163"/>
      <c r="Q105" s="1163"/>
      <c r="R105" s="1163"/>
      <c r="S105" s="1163"/>
      <c r="T105" s="1639"/>
      <c r="U105" s="1163"/>
      <c r="V105" s="1163"/>
      <c r="W105" s="547"/>
      <c r="X105" s="1163"/>
      <c r="Y105" s="1163"/>
      <c r="Z105" s="1163"/>
      <c r="AA105" s="1163"/>
      <c r="AB105" s="1163"/>
      <c r="AC105" s="1635"/>
      <c r="AD105" s="569"/>
      <c r="AE105" s="569"/>
      <c r="AF105" s="569"/>
      <c r="AG105" s="569"/>
      <c r="AH105" s="1644">
        <v>11</v>
      </c>
    </row>
    <row s="1644" customFormat="1" customHeight="1" ht="11.549999999999999">
      <c r="A106" s="990"/>
      <c r="B106" s="1639"/>
      <c r="C106" s="1639"/>
      <c r="D106" s="354"/>
      <c r="J106" s="1644"/>
      <c r="K106" s="1644"/>
      <c r="M106" s="1163"/>
      <c r="N106" s="1639"/>
      <c r="O106" s="1639"/>
      <c r="P106" s="1163"/>
      <c r="Q106" s="1163"/>
      <c r="R106" s="1163"/>
      <c r="S106" s="1163"/>
      <c r="T106" s="1639"/>
      <c r="U106" s="1163"/>
      <c r="V106" s="1163"/>
      <c r="W106" s="547"/>
      <c r="X106" s="1163"/>
      <c r="Y106" s="1163"/>
      <c r="Z106" s="1163"/>
      <c r="AA106" s="1163"/>
      <c r="AB106" s="1163"/>
      <c r="AC106" s="1635"/>
      <c r="AD106" s="569"/>
      <c r="AE106" s="569"/>
      <c r="AF106" s="569"/>
      <c r="AG106" s="569"/>
      <c r="AH106" s="1644">
        <v>11</v>
      </c>
    </row>
    <row s="1644" customFormat="1" customHeight="1" ht="11.549999999999999">
      <c r="A107" s="990"/>
      <c r="B107" s="1639"/>
      <c r="C107" s="1639"/>
      <c r="D107" s="354"/>
      <c r="J107" s="1644"/>
      <c r="K107" s="1644"/>
      <c r="M107" s="1163"/>
      <c r="N107" s="1639"/>
      <c r="O107" s="1639"/>
      <c r="P107" s="1163"/>
      <c r="Q107" s="1163"/>
      <c r="R107" s="1163"/>
      <c r="S107" s="1163"/>
      <c r="T107" s="1639"/>
      <c r="U107" s="1163"/>
      <c r="V107" s="1163"/>
      <c r="W107" s="547"/>
      <c r="X107" s="1163"/>
      <c r="Y107" s="1163"/>
      <c r="Z107" s="1163"/>
      <c r="AA107" s="1163"/>
      <c r="AB107" s="1163"/>
      <c r="AC107" s="1635"/>
      <c r="AD107" s="569"/>
      <c r="AE107" s="569"/>
      <c r="AF107" s="569"/>
      <c r="AG107" s="569"/>
      <c r="AH107" s="1644">
        <v>11</v>
      </c>
    </row>
    <row s="1644" customFormat="1" customHeight="1" ht="11.549999999999999">
      <c r="A108" s="990"/>
      <c r="B108" s="1639"/>
      <c r="C108" s="1639"/>
      <c r="D108" s="354"/>
      <c r="J108" s="1644"/>
      <c r="K108" s="1644"/>
      <c r="M108" s="1163"/>
      <c r="N108" s="1639"/>
      <c r="O108" s="1639"/>
      <c r="P108" s="1163"/>
      <c r="Q108" s="1163"/>
      <c r="R108" s="1163"/>
      <c r="S108" s="1163"/>
      <c r="T108" s="1639"/>
      <c r="U108" s="1163"/>
      <c r="V108" s="1163"/>
      <c r="W108" s="547"/>
      <c r="X108" s="1163"/>
      <c r="Y108" s="1163"/>
      <c r="Z108" s="1163"/>
      <c r="AA108" s="1163"/>
      <c r="AB108" s="1163"/>
      <c r="AC108" s="1635"/>
      <c r="AD108" s="569"/>
      <c r="AE108" s="569"/>
      <c r="AF108" s="569"/>
      <c r="AG108" s="569"/>
      <c r="AH108" s="1644">
        <v>11</v>
      </c>
    </row>
    <row s="1644" customFormat="1" customHeight="1" ht="11.549999999999999">
      <c r="A109" s="990"/>
      <c r="B109" s="1639"/>
      <c r="C109" s="1639"/>
      <c r="D109" s="354"/>
      <c r="J109" s="1644"/>
      <c r="K109" s="1644"/>
      <c r="M109" s="1163"/>
      <c r="N109" s="1639"/>
      <c r="O109" s="1639"/>
      <c r="P109" s="1163"/>
      <c r="Q109" s="1163"/>
      <c r="R109" s="1163"/>
      <c r="S109" s="1163"/>
      <c r="T109" s="1639"/>
      <c r="U109" s="1163"/>
      <c r="V109" s="1163"/>
      <c r="W109" s="547"/>
      <c r="X109" s="1163"/>
      <c r="Y109" s="1163"/>
      <c r="Z109" s="1163"/>
      <c r="AA109" s="1163"/>
      <c r="AB109" s="1163"/>
      <c r="AC109" s="1635"/>
      <c r="AD109" s="569"/>
      <c r="AE109" s="569"/>
      <c r="AF109" s="569"/>
      <c r="AG109" s="569"/>
      <c r="AH109" s="1644">
        <v>11</v>
      </c>
    </row>
    <row s="1644" customFormat="1" customHeight="1" ht="11.549999999999999">
      <c r="A110" s="990"/>
      <c r="B110" s="1639"/>
      <c r="C110" s="1639"/>
      <c r="D110" s="354"/>
      <c r="J110" s="1644"/>
      <c r="K110" s="1644"/>
      <c r="M110" s="1163"/>
      <c r="N110" s="1639"/>
      <c r="O110" s="1639"/>
      <c r="P110" s="1163"/>
      <c r="Q110" s="1163"/>
      <c r="R110" s="1163"/>
      <c r="S110" s="1163"/>
      <c r="T110" s="1639"/>
      <c r="U110" s="1163"/>
      <c r="V110" s="1163"/>
      <c r="W110" s="547"/>
      <c r="X110" s="1163"/>
      <c r="Y110" s="1163"/>
      <c r="Z110" s="1163"/>
      <c r="AA110" s="1163"/>
      <c r="AB110" s="1163"/>
      <c r="AC110" s="1635"/>
      <c r="AD110" s="569"/>
      <c r="AE110" s="569"/>
      <c r="AF110" s="569"/>
      <c r="AG110" s="569"/>
      <c r="AH110" s="1644">
        <v>11</v>
      </c>
    </row>
    <row s="1644" customFormat="1" customHeight="1" ht="11.549999999999999">
      <c r="A111" s="990"/>
      <c r="B111" s="1639"/>
      <c r="C111" s="1639"/>
      <c r="D111" s="354"/>
      <c r="J111" s="1644"/>
      <c r="K111" s="1644"/>
      <c r="M111" s="1163"/>
      <c r="N111" s="1639"/>
      <c r="O111" s="1639"/>
      <c r="P111" s="1163"/>
      <c r="Q111" s="1163"/>
      <c r="R111" s="1163"/>
      <c r="S111" s="1163"/>
      <c r="T111" s="1639"/>
      <c r="U111" s="1163"/>
      <c r="V111" s="1163"/>
      <c r="W111" s="547"/>
      <c r="X111" s="1163"/>
      <c r="Y111" s="1163"/>
      <c r="Z111" s="1163"/>
      <c r="AA111" s="1163"/>
      <c r="AB111" s="1163"/>
      <c r="AC111" s="1635"/>
      <c r="AD111" s="569"/>
      <c r="AE111" s="569"/>
      <c r="AF111" s="569"/>
      <c r="AG111" s="569"/>
      <c r="AH111" s="1644">
        <v>11</v>
      </c>
    </row>
    <row s="1644" customFormat="1" customHeight="1" ht="11.549999999999999">
      <c r="A112" s="990"/>
      <c r="B112" s="1639"/>
      <c r="C112" s="1639"/>
      <c r="D112" s="354"/>
      <c r="J112" s="1644"/>
      <c r="K112" s="1644"/>
      <c r="M112" s="1163"/>
      <c r="N112" s="1639"/>
      <c r="O112" s="1639"/>
      <c r="P112" s="1163"/>
      <c r="Q112" s="1163"/>
      <c r="R112" s="1163"/>
      <c r="S112" s="1163"/>
      <c r="T112" s="1639"/>
      <c r="U112" s="1163"/>
      <c r="V112" s="1163"/>
      <c r="W112" s="547"/>
      <c r="X112" s="1163"/>
      <c r="Y112" s="1163"/>
      <c r="Z112" s="1163"/>
      <c r="AA112" s="1163"/>
      <c r="AB112" s="1163"/>
      <c r="AC112" s="1635"/>
      <c r="AD112" s="569"/>
      <c r="AE112" s="569"/>
      <c r="AF112" s="569"/>
      <c r="AG112" s="569"/>
      <c r="AH112" s="1644">
        <v>11</v>
      </c>
    </row>
    <row s="1644" customFormat="1" customHeight="1" ht="11.549999999999999">
      <c r="A113" s="990"/>
      <c r="B113" s="1639"/>
      <c r="C113" s="1639"/>
      <c r="D113" s="354"/>
      <c r="J113" s="1644"/>
      <c r="K113" s="1644"/>
      <c r="M113" s="1163"/>
      <c r="N113" s="1639"/>
      <c r="O113" s="1639"/>
      <c r="P113" s="1163"/>
      <c r="Q113" s="1163"/>
      <c r="R113" s="1163"/>
      <c r="S113" s="1163"/>
      <c r="T113" s="1639"/>
      <c r="U113" s="1163"/>
      <c r="V113" s="1163"/>
      <c r="W113" s="547"/>
      <c r="X113" s="1163"/>
      <c r="Y113" s="1163"/>
      <c r="Z113" s="1163"/>
      <c r="AA113" s="1163"/>
      <c r="AB113" s="1163"/>
      <c r="AC113" s="1635"/>
      <c r="AD113" s="569"/>
      <c r="AE113" s="569"/>
      <c r="AF113" s="569"/>
      <c r="AG113" s="569"/>
      <c r="AH113" s="1644">
        <v>11</v>
      </c>
    </row>
    <row s="1644" customFormat="1" customHeight="1" ht="11.549999999999999">
      <c r="A114" s="990"/>
      <c r="B114" s="1639"/>
      <c r="C114" s="1639"/>
      <c r="D114" s="354"/>
      <c r="J114" s="1644"/>
      <c r="K114" s="1644"/>
      <c r="M114" s="1163"/>
      <c r="N114" s="1639"/>
      <c r="O114" s="1639"/>
      <c r="P114" s="1163"/>
      <c r="Q114" s="1163"/>
      <c r="R114" s="1163"/>
      <c r="S114" s="1163"/>
      <c r="T114" s="1639"/>
      <c r="U114" s="1163"/>
      <c r="V114" s="1163"/>
      <c r="W114" s="547"/>
      <c r="X114" s="1163"/>
      <c r="Y114" s="1163"/>
      <c r="Z114" s="1163"/>
      <c r="AA114" s="1163"/>
      <c r="AB114" s="1163"/>
      <c r="AC114" s="1635"/>
      <c r="AD114" s="569"/>
      <c r="AE114" s="569"/>
      <c r="AF114" s="569"/>
      <c r="AG114" s="569"/>
      <c r="AH114" s="1644">
        <v>11</v>
      </c>
    </row>
    <row s="1644" customFormat="1" customHeight="1" ht="11.549999999999999">
      <c r="A115" s="990"/>
      <c r="B115" s="1639"/>
      <c r="C115" s="1639"/>
      <c r="D115" s="354"/>
      <c r="J115" s="1644"/>
      <c r="K115" s="1644"/>
      <c r="M115" s="1163"/>
      <c r="N115" s="1639"/>
      <c r="O115" s="1639"/>
      <c r="P115" s="1163"/>
      <c r="Q115" s="1163"/>
      <c r="R115" s="1163"/>
      <c r="S115" s="1163"/>
      <c r="T115" s="1639"/>
      <c r="U115" s="1163"/>
      <c r="V115" s="1163"/>
      <c r="W115" s="547"/>
      <c r="X115" s="1163"/>
      <c r="Y115" s="1163"/>
      <c r="Z115" s="1163"/>
      <c r="AA115" s="1163"/>
      <c r="AB115" s="1163"/>
      <c r="AC115" s="1635"/>
      <c r="AD115" s="569"/>
      <c r="AE115" s="569"/>
      <c r="AF115" s="569"/>
      <c r="AG115" s="569"/>
      <c r="AH115" s="1644">
        <v>11</v>
      </c>
    </row>
    <row s="1644" customFormat="1" customHeight="1" ht="11.549999999999999">
      <c r="A116" s="990"/>
      <c r="B116" s="1639"/>
      <c r="C116" s="1639"/>
      <c r="D116" s="354"/>
      <c r="J116" s="1644"/>
      <c r="K116" s="1644"/>
      <c r="M116" s="1163"/>
      <c r="N116" s="1639"/>
      <c r="O116" s="1639"/>
      <c r="P116" s="1163"/>
      <c r="Q116" s="1163"/>
      <c r="R116" s="1163"/>
      <c r="S116" s="1163"/>
      <c r="T116" s="1639"/>
      <c r="U116" s="1163"/>
      <c r="V116" s="1163"/>
      <c r="W116" s="547"/>
      <c r="X116" s="1163"/>
      <c r="Y116" s="1163"/>
      <c r="Z116" s="1163"/>
      <c r="AA116" s="1163"/>
      <c r="AB116" s="1163"/>
      <c r="AC116" s="1635"/>
      <c r="AD116" s="569"/>
      <c r="AE116" s="569"/>
      <c r="AF116" s="569"/>
      <c r="AG116" s="569"/>
      <c r="AH116" s="1644">
        <v>11</v>
      </c>
    </row>
    <row s="1644" customFormat="1" customHeight="1" ht="11.549999999999999">
      <c r="A117" s="990"/>
      <c r="B117" s="1639"/>
      <c r="C117" s="1639"/>
      <c r="D117" s="354"/>
      <c r="J117" s="1644"/>
      <c r="K117" s="1644"/>
      <c r="M117" s="1163"/>
      <c r="N117" s="1639"/>
      <c r="O117" s="1639"/>
      <c r="P117" s="1163"/>
      <c r="Q117" s="1163"/>
      <c r="R117" s="1163"/>
      <c r="S117" s="1163"/>
      <c r="T117" s="1639"/>
      <c r="U117" s="1163"/>
      <c r="V117" s="1163"/>
      <c r="W117" s="547"/>
      <c r="X117" s="1163"/>
      <c r="Y117" s="1163"/>
      <c r="Z117" s="1163"/>
      <c r="AA117" s="1163"/>
      <c r="AB117" s="1163"/>
      <c r="AC117" s="1635"/>
      <c r="AD117" s="569"/>
      <c r="AE117" s="569"/>
      <c r="AF117" s="569"/>
      <c r="AG117" s="569"/>
      <c r="AH117" s="1644">
        <v>11</v>
      </c>
    </row>
    <row s="1644" customFormat="1" customHeight="1" ht="11.549999999999999">
      <c r="A118" s="990"/>
      <c r="B118" s="1639"/>
      <c r="C118" s="1639"/>
      <c r="D118" s="354"/>
      <c r="J118" s="1644"/>
      <c r="K118" s="1644"/>
      <c r="M118" s="1163"/>
      <c r="N118" s="1639"/>
      <c r="O118" s="1639"/>
      <c r="P118" s="1163"/>
      <c r="Q118" s="1163"/>
      <c r="R118" s="1163"/>
      <c r="S118" s="1163"/>
      <c r="T118" s="1639"/>
      <c r="U118" s="1163"/>
      <c r="V118" s="1163"/>
      <c r="W118" s="547"/>
      <c r="X118" s="1163"/>
      <c r="Y118" s="1163"/>
      <c r="Z118" s="1163"/>
      <c r="AA118" s="1163"/>
      <c r="AB118" s="1163"/>
      <c r="AC118" s="1635"/>
      <c r="AD118" s="569"/>
      <c r="AE118" s="569"/>
      <c r="AF118" s="569"/>
      <c r="AG118" s="569"/>
      <c r="AH118" s="1644">
        <v>11</v>
      </c>
    </row>
    <row s="1644" customFormat="1" customHeight="1" ht="11.549999999999999">
      <c r="A119" s="990"/>
      <c r="B119" s="1639"/>
      <c r="C119" s="1639"/>
      <c r="D119" s="354"/>
      <c r="J119" s="1644"/>
      <c r="K119" s="1644"/>
      <c r="M119" s="1163"/>
      <c r="N119" s="1639"/>
      <c r="O119" s="1639"/>
      <c r="P119" s="1163"/>
      <c r="Q119" s="1163"/>
      <c r="R119" s="1163"/>
      <c r="S119" s="1163"/>
      <c r="T119" s="1639"/>
      <c r="U119" s="1163"/>
      <c r="V119" s="1163"/>
      <c r="W119" s="547"/>
      <c r="X119" s="1163"/>
      <c r="Y119" s="1163"/>
      <c r="Z119" s="1163"/>
      <c r="AA119" s="1163"/>
      <c r="AB119" s="1163"/>
      <c r="AC119" s="1635"/>
      <c r="AD119" s="569"/>
      <c r="AE119" s="569"/>
      <c r="AF119" s="569"/>
      <c r="AG119" s="569"/>
      <c r="AH119" s="1644">
        <v>11</v>
      </c>
    </row>
    <row s="1644" customFormat="1" customHeight="1" ht="11.549999999999999">
      <c r="A120" s="990"/>
      <c r="B120" s="1639"/>
      <c r="C120" s="1639"/>
      <c r="D120" s="354"/>
      <c r="J120" s="1644"/>
      <c r="K120" s="1644"/>
      <c r="M120" s="1163"/>
      <c r="N120" s="1639"/>
      <c r="O120" s="1639"/>
      <c r="P120" s="1163"/>
      <c r="Q120" s="1163"/>
      <c r="R120" s="1163"/>
      <c r="S120" s="1163"/>
      <c r="T120" s="1639"/>
      <c r="U120" s="1163"/>
      <c r="V120" s="1163"/>
      <c r="W120" s="547"/>
      <c r="X120" s="1163"/>
      <c r="Y120" s="1163"/>
      <c r="Z120" s="1163"/>
      <c r="AA120" s="1163"/>
      <c r="AB120" s="1163"/>
      <c r="AC120" s="1635"/>
      <c r="AD120" s="569"/>
      <c r="AE120" s="569"/>
      <c r="AF120" s="569"/>
      <c r="AG120" s="569"/>
      <c r="AH120" s="1644">
        <v>11</v>
      </c>
    </row>
    <row s="1644" customFormat="1" customHeight="1" ht="11.549999999999999">
      <c r="A121" s="990"/>
      <c r="B121" s="1639"/>
      <c r="C121" s="1639"/>
      <c r="D121" s="354"/>
      <c r="J121" s="1644"/>
      <c r="K121" s="1644"/>
      <c r="M121" s="1163"/>
      <c r="N121" s="1639"/>
      <c r="O121" s="1639"/>
      <c r="P121" s="1163"/>
      <c r="Q121" s="1163"/>
      <c r="R121" s="1163"/>
      <c r="S121" s="1163"/>
      <c r="T121" s="1639"/>
      <c r="U121" s="1163"/>
      <c r="V121" s="1163"/>
      <c r="W121" s="547"/>
      <c r="X121" s="1163"/>
      <c r="Y121" s="1163"/>
      <c r="Z121" s="1163"/>
      <c r="AA121" s="1163"/>
      <c r="AB121" s="1163"/>
      <c r="AC121" s="1635"/>
      <c r="AD121" s="569"/>
      <c r="AE121" s="569"/>
      <c r="AF121" s="569"/>
      <c r="AG121" s="569"/>
      <c r="AH121" s="1644">
        <v>11</v>
      </c>
    </row>
    <row s="1644" customFormat="1" customHeight="1" ht="11.549999999999999">
      <c r="A122" s="990"/>
      <c r="B122" s="1639"/>
      <c r="C122" s="1639"/>
      <c r="D122" s="354"/>
      <c r="J122" s="1644"/>
      <c r="K122" s="1644"/>
      <c r="M122" s="1163"/>
      <c r="N122" s="1639"/>
      <c r="O122" s="1639"/>
      <c r="P122" s="1163"/>
      <c r="Q122" s="1163"/>
      <c r="R122" s="1163"/>
      <c r="S122" s="1163"/>
      <c r="T122" s="1639"/>
      <c r="U122" s="1163"/>
      <c r="V122" s="1163"/>
      <c r="W122" s="547"/>
      <c r="X122" s="1163"/>
      <c r="Y122" s="1163"/>
      <c r="Z122" s="1163"/>
      <c r="AA122" s="1163"/>
      <c r="AB122" s="1163"/>
      <c r="AC122" s="1635"/>
      <c r="AD122" s="569"/>
      <c r="AE122" s="569"/>
      <c r="AF122" s="569"/>
      <c r="AG122" s="569"/>
      <c r="AH122" s="1644">
        <v>11</v>
      </c>
    </row>
    <row s="1644" customFormat="1" customHeight="1" ht="11.549999999999999">
      <c r="A123" s="990"/>
      <c r="B123" s="1639"/>
      <c r="C123" s="1639"/>
      <c r="D123" s="354"/>
      <c r="J123" s="1644"/>
      <c r="K123" s="1644"/>
      <c r="M123" s="1163"/>
      <c r="N123" s="1639"/>
      <c r="O123" s="1639"/>
      <c r="P123" s="1163"/>
      <c r="Q123" s="1163"/>
      <c r="R123" s="1163"/>
      <c r="S123" s="1163"/>
      <c r="T123" s="1639"/>
      <c r="U123" s="1163"/>
      <c r="V123" s="1163"/>
      <c r="W123" s="547"/>
      <c r="X123" s="1163"/>
      <c r="Y123" s="1163"/>
      <c r="Z123" s="1163"/>
      <c r="AA123" s="1163"/>
      <c r="AB123" s="1163"/>
      <c r="AC123" s="1635"/>
      <c r="AD123" s="569"/>
      <c r="AE123" s="569"/>
      <c r="AF123" s="569"/>
      <c r="AG123" s="569"/>
      <c r="AH123" s="1644">
        <v>11</v>
      </c>
    </row>
    <row s="1644" customFormat="1" customHeight="1" ht="11.549999999999999">
      <c r="A124" s="990"/>
      <c r="B124" s="1639"/>
      <c r="C124" s="1639"/>
      <c r="D124" s="354"/>
      <c r="J124" s="1644"/>
      <c r="K124" s="1644"/>
      <c r="M124" s="1163"/>
      <c r="N124" s="1639"/>
      <c r="O124" s="1639"/>
      <c r="P124" s="1163"/>
      <c r="Q124" s="1163"/>
      <c r="R124" s="1163"/>
      <c r="S124" s="1163"/>
      <c r="T124" s="1639"/>
      <c r="U124" s="1163"/>
      <c r="V124" s="1163"/>
      <c r="W124" s="547"/>
      <c r="X124" s="1163"/>
      <c r="Y124" s="1163"/>
      <c r="Z124" s="1163"/>
      <c r="AA124" s="1163"/>
      <c r="AB124" s="1163"/>
      <c r="AC124" s="1635"/>
      <c r="AD124" s="569"/>
      <c r="AE124" s="569"/>
      <c r="AF124" s="569"/>
      <c r="AG124" s="569"/>
      <c r="AH124" s="1644">
        <v>11</v>
      </c>
    </row>
    <row s="1644" customFormat="1" customHeight="1" ht="11.549999999999999">
      <c r="A125" s="990"/>
      <c r="B125" s="1639"/>
      <c r="C125" s="1639"/>
      <c r="D125" s="354"/>
      <c r="J125" s="1644"/>
      <c r="K125" s="1644"/>
      <c r="M125" s="1163"/>
      <c r="N125" s="1639"/>
      <c r="O125" s="1639"/>
      <c r="P125" s="1163"/>
      <c r="Q125" s="1163"/>
      <c r="R125" s="1163"/>
      <c r="S125" s="1163"/>
      <c r="T125" s="1639"/>
      <c r="U125" s="1163"/>
      <c r="V125" s="1163"/>
      <c r="W125" s="547"/>
      <c r="X125" s="1163"/>
      <c r="Y125" s="1163"/>
      <c r="Z125" s="1163"/>
      <c r="AA125" s="1163"/>
      <c r="AB125" s="1163"/>
      <c r="AC125" s="1635"/>
      <c r="AD125" s="569"/>
      <c r="AE125" s="569"/>
      <c r="AF125" s="569"/>
      <c r="AG125" s="569"/>
      <c r="AH125" s="1644">
        <v>11</v>
      </c>
    </row>
    <row s="1644" customFormat="1" customHeight="1" ht="11.549999999999999">
      <c r="A126" s="990"/>
      <c r="B126" s="1639"/>
      <c r="C126" s="1639"/>
      <c r="D126" s="354"/>
      <c r="J126" s="1644"/>
      <c r="K126" s="1644"/>
      <c r="M126" s="1163"/>
      <c r="N126" s="1639"/>
      <c r="O126" s="1639"/>
      <c r="P126" s="1163"/>
      <c r="Q126" s="1163"/>
      <c r="R126" s="1163"/>
      <c r="S126" s="1163"/>
      <c r="T126" s="1639"/>
      <c r="U126" s="1163"/>
      <c r="V126" s="1163"/>
      <c r="W126" s="547"/>
      <c r="X126" s="1163"/>
      <c r="Y126" s="1163"/>
      <c r="Z126" s="1163"/>
      <c r="AA126" s="1163"/>
      <c r="AB126" s="1163"/>
      <c r="AC126" s="1635"/>
      <c r="AD126" s="569"/>
      <c r="AE126" s="569"/>
      <c r="AF126" s="569"/>
      <c r="AG126" s="569"/>
      <c r="AH126" s="1644">
        <v>11</v>
      </c>
    </row>
    <row s="1644" customFormat="1" customHeight="1" ht="11.549999999999999">
      <c r="A127" s="990"/>
      <c r="B127" s="1639"/>
      <c r="C127" s="1639"/>
      <c r="D127" s="354"/>
      <c r="J127" s="1644"/>
      <c r="K127" s="1644"/>
      <c r="M127" s="1163"/>
      <c r="N127" s="1639"/>
      <c r="O127" s="1639"/>
      <c r="P127" s="1163"/>
      <c r="Q127" s="1163"/>
      <c r="R127" s="1163"/>
      <c r="S127" s="1163"/>
      <c r="T127" s="1639"/>
      <c r="U127" s="1163"/>
      <c r="V127" s="1163"/>
      <c r="W127" s="547"/>
      <c r="X127" s="1163"/>
      <c r="Y127" s="1163"/>
      <c r="Z127" s="1163"/>
      <c r="AA127" s="1163"/>
      <c r="AB127" s="1163"/>
      <c r="AC127" s="1635"/>
      <c r="AD127" s="569"/>
      <c r="AE127" s="569"/>
      <c r="AF127" s="569"/>
      <c r="AG127" s="569"/>
      <c r="AH127" s="1644">
        <v>11</v>
      </c>
    </row>
    <row s="1644" customFormat="1" customHeight="1" ht="11.549999999999999">
      <c r="A128" s="990"/>
      <c r="B128" s="1639"/>
      <c r="C128" s="1639"/>
      <c r="D128" s="354"/>
      <c r="J128" s="1644"/>
      <c r="K128" s="1644"/>
      <c r="M128" s="1163"/>
      <c r="N128" s="1639"/>
      <c r="O128" s="1639"/>
      <c r="P128" s="1163"/>
      <c r="Q128" s="1163"/>
      <c r="R128" s="1163"/>
      <c r="S128" s="1163"/>
      <c r="T128" s="1639"/>
      <c r="U128" s="1163"/>
      <c r="V128" s="1163"/>
      <c r="W128" s="547"/>
      <c r="X128" s="1163"/>
      <c r="Y128" s="1163"/>
      <c r="Z128" s="1163"/>
      <c r="AA128" s="1163"/>
      <c r="AB128" s="1163"/>
      <c r="AC128" s="1635"/>
      <c r="AD128" s="569"/>
      <c r="AE128" s="569"/>
      <c r="AF128" s="569"/>
      <c r="AG128" s="569"/>
      <c r="AH128" s="1644">
        <v>11</v>
      </c>
    </row>
    <row s="1644" customFormat="1" customHeight="1" ht="11.549999999999999">
      <c r="A129" s="990"/>
      <c r="B129" s="1639"/>
      <c r="C129" s="1639"/>
      <c r="D129" s="354"/>
      <c r="J129" s="1644"/>
      <c r="K129" s="1644"/>
      <c r="M129" s="1163"/>
      <c r="N129" s="1639"/>
      <c r="O129" s="1639"/>
      <c r="P129" s="1163"/>
      <c r="Q129" s="1163"/>
      <c r="R129" s="1163"/>
      <c r="S129" s="1163"/>
      <c r="T129" s="1639"/>
      <c r="U129" s="1163"/>
      <c r="V129" s="1163"/>
      <c r="W129" s="547"/>
      <c r="X129" s="1163"/>
      <c r="Y129" s="1163"/>
      <c r="Z129" s="1163"/>
      <c r="AA129" s="1163"/>
      <c r="AB129" s="1163"/>
      <c r="AC129" s="1635"/>
      <c r="AD129" s="569"/>
      <c r="AE129" s="569"/>
      <c r="AF129" s="569"/>
      <c r="AG129" s="569"/>
      <c r="AH129" s="1644">
        <v>11</v>
      </c>
    </row>
    <row s="1644" customFormat="1" customHeight="1" ht="11.549999999999999">
      <c r="A130" s="990"/>
      <c r="B130" s="1639"/>
      <c r="C130" s="1639"/>
      <c r="D130" s="354"/>
      <c r="J130" s="1644"/>
      <c r="K130" s="1644"/>
      <c r="M130" s="1163"/>
      <c r="N130" s="1639"/>
      <c r="O130" s="1639"/>
      <c r="P130" s="1163"/>
      <c r="Q130" s="1163"/>
      <c r="R130" s="1163"/>
      <c r="S130" s="1163"/>
      <c r="T130" s="1639"/>
      <c r="U130" s="1163"/>
      <c r="V130" s="1163"/>
      <c r="W130" s="547"/>
      <c r="X130" s="1163"/>
      <c r="Y130" s="1163"/>
      <c r="Z130" s="1163"/>
      <c r="AA130" s="1163"/>
      <c r="AB130" s="1163"/>
      <c r="AC130" s="1635"/>
      <c r="AD130" s="569"/>
      <c r="AE130" s="569"/>
      <c r="AF130" s="569"/>
      <c r="AG130" s="569"/>
      <c r="AH130" s="1644">
        <v>11</v>
      </c>
    </row>
    <row s="1644" customFormat="1" customHeight="1" ht="11.549999999999999">
      <c r="A131" s="990"/>
      <c r="B131" s="1639"/>
      <c r="C131" s="1639"/>
      <c r="D131" s="354"/>
      <c r="J131" s="1644"/>
      <c r="K131" s="1644"/>
      <c r="M131" s="1163"/>
      <c r="N131" s="1639"/>
      <c r="O131" s="1639"/>
      <c r="P131" s="1163"/>
      <c r="Q131" s="1163"/>
      <c r="R131" s="1163"/>
      <c r="S131" s="1163"/>
      <c r="T131" s="1639"/>
      <c r="U131" s="1163"/>
      <c r="V131" s="1163"/>
      <c r="W131" s="547"/>
      <c r="X131" s="1163"/>
      <c r="Y131" s="1163"/>
      <c r="Z131" s="1163"/>
      <c r="AA131" s="1163"/>
      <c r="AB131" s="1163"/>
      <c r="AC131" s="1635"/>
      <c r="AD131" s="569"/>
      <c r="AE131" s="569"/>
      <c r="AF131" s="569"/>
      <c r="AG131" s="569"/>
      <c r="AH131" s="1644">
        <v>11</v>
      </c>
    </row>
    <row s="1644" customFormat="1" customHeight="1" ht="11.549999999999999">
      <c r="A132" s="990"/>
      <c r="B132" s="1639"/>
      <c r="C132" s="1639"/>
      <c r="D132" s="354"/>
      <c r="J132" s="1644"/>
      <c r="K132" s="1644"/>
      <c r="M132" s="1163"/>
      <c r="N132" s="1639"/>
      <c r="O132" s="1639"/>
      <c r="P132" s="1163"/>
      <c r="Q132" s="1163"/>
      <c r="R132" s="1163"/>
      <c r="S132" s="1163"/>
      <c r="T132" s="1639"/>
      <c r="U132" s="1163"/>
      <c r="V132" s="1163"/>
      <c r="W132" s="547"/>
      <c r="X132" s="1163"/>
      <c r="Y132" s="1163"/>
      <c r="Z132" s="1163"/>
      <c r="AA132" s="1163"/>
      <c r="AB132" s="1163"/>
      <c r="AC132" s="1635"/>
      <c r="AD132" s="569"/>
      <c r="AE132" s="569"/>
      <c r="AF132" s="569"/>
      <c r="AG132" s="569"/>
      <c r="AH132" s="1644">
        <v>11</v>
      </c>
    </row>
    <row s="1644" customFormat="1" customHeight="1" ht="11.549999999999999">
      <c r="A133" s="990"/>
      <c r="B133" s="1639"/>
      <c r="C133" s="1639"/>
      <c r="D133" s="354"/>
      <c r="J133" s="1644"/>
      <c r="K133" s="1644"/>
      <c r="M133" s="1163"/>
      <c r="N133" s="1639"/>
      <c r="O133" s="1639"/>
      <c r="P133" s="1163"/>
      <c r="Q133" s="1163"/>
      <c r="R133" s="1163"/>
      <c r="S133" s="1163"/>
      <c r="T133" s="1639"/>
      <c r="U133" s="1163"/>
      <c r="V133" s="1163"/>
      <c r="W133" s="547"/>
      <c r="X133" s="1163"/>
      <c r="Y133" s="1163"/>
      <c r="Z133" s="1163"/>
      <c r="AA133" s="1163"/>
      <c r="AB133" s="1163"/>
      <c r="AC133" s="1635"/>
      <c r="AD133" s="569"/>
      <c r="AE133" s="569"/>
      <c r="AF133" s="569"/>
      <c r="AG133" s="569"/>
      <c r="AH133" s="1644">
        <v>11</v>
      </c>
    </row>
    <row s="1644" customFormat="1" customHeight="1" ht="11.549999999999999">
      <c r="A134" s="990"/>
      <c r="B134" s="1639"/>
      <c r="C134" s="1639"/>
      <c r="D134" s="354"/>
      <c r="J134" s="1644"/>
      <c r="K134" s="1644"/>
      <c r="M134" s="1163"/>
      <c r="N134" s="1639"/>
      <c r="O134" s="1639"/>
      <c r="P134" s="1163"/>
      <c r="Q134" s="1163"/>
      <c r="R134" s="1163"/>
      <c r="S134" s="1163"/>
      <c r="T134" s="1639"/>
      <c r="U134" s="1163"/>
      <c r="V134" s="1163"/>
      <c r="W134" s="547"/>
      <c r="X134" s="1163"/>
      <c r="Y134" s="1163"/>
      <c r="Z134" s="1163"/>
      <c r="AA134" s="1163"/>
      <c r="AB134" s="1163"/>
      <c r="AC134" s="1635"/>
      <c r="AD134" s="569"/>
      <c r="AE134" s="569"/>
      <c r="AF134" s="569"/>
      <c r="AG134" s="569"/>
      <c r="AH134" s="1644">
        <v>11</v>
      </c>
    </row>
    <row s="1644" customFormat="1" customHeight="1" ht="11.549999999999999">
      <c r="A135" s="990"/>
      <c r="B135" s="1639"/>
      <c r="C135" s="1639"/>
      <c r="D135" s="354"/>
      <c r="J135" s="1644"/>
      <c r="K135" s="1644"/>
      <c r="M135" s="1163"/>
      <c r="N135" s="1639"/>
      <c r="O135" s="1639"/>
      <c r="P135" s="1163"/>
      <c r="Q135" s="1163"/>
      <c r="R135" s="1163"/>
      <c r="S135" s="1163"/>
      <c r="T135" s="1639"/>
      <c r="U135" s="1163"/>
      <c r="V135" s="1163"/>
      <c r="W135" s="547"/>
      <c r="X135" s="1163"/>
      <c r="Y135" s="1163"/>
      <c r="Z135" s="1163"/>
      <c r="AA135" s="1163"/>
      <c r="AB135" s="1163"/>
      <c r="AC135" s="1635"/>
      <c r="AD135" s="569"/>
      <c r="AE135" s="569"/>
      <c r="AF135" s="569"/>
      <c r="AG135" s="569"/>
      <c r="AH135" s="1644">
        <v>11</v>
      </c>
    </row>
    <row s="1644" customFormat="1" customHeight="1" ht="11.549999999999999">
      <c r="A136" s="990"/>
      <c r="B136" s="1639"/>
      <c r="C136" s="1639"/>
      <c r="D136" s="354"/>
      <c r="J136" s="1644"/>
      <c r="K136" s="1644"/>
      <c r="M136" s="1163"/>
      <c r="N136" s="1639"/>
      <c r="O136" s="1639"/>
      <c r="P136" s="1163"/>
      <c r="Q136" s="1163"/>
      <c r="R136" s="1163"/>
      <c r="S136" s="1163"/>
      <c r="T136" s="1639"/>
      <c r="U136" s="1163"/>
      <c r="V136" s="1163"/>
      <c r="W136" s="547"/>
      <c r="X136" s="1163"/>
      <c r="Y136" s="1163"/>
      <c r="Z136" s="1163"/>
      <c r="AA136" s="1163"/>
      <c r="AB136" s="1163"/>
      <c r="AC136" s="1635"/>
      <c r="AD136" s="569"/>
      <c r="AE136" s="569"/>
      <c r="AF136" s="569"/>
      <c r="AG136" s="569"/>
      <c r="AH136" s="1644">
        <v>11</v>
      </c>
    </row>
    <row s="1644" customFormat="1" customHeight="1" ht="11.549999999999999">
      <c r="A137" s="990"/>
      <c r="B137" s="1639"/>
      <c r="C137" s="1639"/>
      <c r="D137" s="354"/>
      <c r="J137" s="1644"/>
      <c r="K137" s="1644"/>
      <c r="M137" s="1163"/>
      <c r="N137" s="1639"/>
      <c r="O137" s="1639"/>
      <c r="P137" s="1163"/>
      <c r="Q137" s="1163"/>
      <c r="R137" s="1163"/>
      <c r="S137" s="1163"/>
      <c r="T137" s="1639"/>
      <c r="U137" s="1163"/>
      <c r="V137" s="1163"/>
      <c r="W137" s="547"/>
      <c r="X137" s="1163"/>
      <c r="Y137" s="1163"/>
      <c r="Z137" s="1163"/>
      <c r="AA137" s="1163"/>
      <c r="AB137" s="1163"/>
      <c r="AC137" s="1635"/>
      <c r="AD137" s="569"/>
      <c r="AE137" s="569"/>
      <c r="AF137" s="569"/>
      <c r="AG137" s="569"/>
      <c r="AH137" s="1644">
        <v>11</v>
      </c>
    </row>
    <row s="1644" customFormat="1" customHeight="1" ht="11.549999999999999">
      <c r="A138" s="990"/>
      <c r="B138" s="1639"/>
      <c r="C138" s="1639"/>
      <c r="D138" s="354"/>
      <c r="J138" s="1644"/>
      <c r="K138" s="1644"/>
      <c r="M138" s="1163"/>
      <c r="N138" s="1639"/>
      <c r="O138" s="1639"/>
      <c r="P138" s="1163"/>
      <c r="Q138" s="1163"/>
      <c r="R138" s="1163"/>
      <c r="S138" s="1163"/>
      <c r="T138" s="1639"/>
      <c r="U138" s="1163"/>
      <c r="V138" s="1163"/>
      <c r="W138" s="547"/>
      <c r="X138" s="1163"/>
      <c r="Y138" s="1163"/>
      <c r="Z138" s="1163"/>
      <c r="AA138" s="1163"/>
      <c r="AB138" s="1163"/>
      <c r="AC138" s="1635"/>
      <c r="AD138" s="569"/>
      <c r="AE138" s="569"/>
      <c r="AF138" s="569"/>
      <c r="AG138" s="569"/>
      <c r="AH138" s="1644">
        <v>11</v>
      </c>
    </row>
    <row s="1644" customFormat="1" customHeight="1" ht="11.549999999999999">
      <c r="A139" s="990"/>
      <c r="B139" s="1639"/>
      <c r="C139" s="1639"/>
      <c r="D139" s="354"/>
      <c r="J139" s="1644"/>
      <c r="K139" s="1644"/>
      <c r="M139" s="1163"/>
      <c r="N139" s="1639"/>
      <c r="O139" s="1639"/>
      <c r="P139" s="1163"/>
      <c r="Q139" s="1163"/>
      <c r="R139" s="1163"/>
      <c r="S139" s="1163"/>
      <c r="T139" s="1639"/>
      <c r="U139" s="1163"/>
      <c r="V139" s="1163"/>
      <c r="W139" s="547"/>
      <c r="X139" s="1163"/>
      <c r="Y139" s="1163"/>
      <c r="Z139" s="1163"/>
      <c r="AA139" s="1163"/>
      <c r="AB139" s="1163"/>
      <c r="AC139" s="1635"/>
      <c r="AD139" s="569"/>
      <c r="AE139" s="569"/>
      <c r="AF139" s="569"/>
      <c r="AG139" s="569"/>
      <c r="AH139" s="1644">
        <v>11</v>
      </c>
    </row>
    <row s="1644" customFormat="1" customHeight="1" ht="11.549999999999999">
      <c r="A140" s="990"/>
      <c r="B140" s="1639"/>
      <c r="C140" s="1639"/>
      <c r="D140" s="354"/>
      <c r="J140" s="1644"/>
      <c r="K140" s="1644"/>
      <c r="M140" s="1163"/>
      <c r="N140" s="1639"/>
      <c r="O140" s="1639"/>
      <c r="P140" s="1163"/>
      <c r="Q140" s="1163"/>
      <c r="R140" s="1163"/>
      <c r="S140" s="1163"/>
      <c r="T140" s="1639"/>
      <c r="U140" s="1163"/>
      <c r="V140" s="1163"/>
      <c r="W140" s="547"/>
      <c r="X140" s="1163"/>
      <c r="Y140" s="1163"/>
      <c r="Z140" s="1163"/>
      <c r="AA140" s="1163"/>
      <c r="AB140" s="1163"/>
      <c r="AC140" s="1635"/>
      <c r="AD140" s="569"/>
      <c r="AE140" s="569"/>
      <c r="AF140" s="569"/>
      <c r="AG140" s="569"/>
      <c r="AH140" s="1644">
        <v>11</v>
      </c>
    </row>
    <row s="1644" customFormat="1" customHeight="1" ht="11.549999999999999">
      <c r="A141" s="990"/>
      <c r="B141" s="1639"/>
      <c r="C141" s="1639"/>
      <c r="D141" s="354"/>
      <c r="J141" s="1644"/>
      <c r="K141" s="1644"/>
      <c r="M141" s="1163"/>
      <c r="N141" s="1639"/>
      <c r="O141" s="1639"/>
      <c r="P141" s="1163"/>
      <c r="Q141" s="1163"/>
      <c r="R141" s="1163"/>
      <c r="S141" s="1163"/>
      <c r="T141" s="1639"/>
      <c r="U141" s="1163"/>
      <c r="V141" s="1163"/>
      <c r="W141" s="547"/>
      <c r="X141" s="1163"/>
      <c r="Y141" s="1163"/>
      <c r="Z141" s="1163"/>
      <c r="AA141" s="1163"/>
      <c r="AB141" s="1163"/>
      <c r="AC141" s="1635"/>
      <c r="AD141" s="569"/>
      <c r="AE141" s="569"/>
      <c r="AF141" s="569"/>
      <c r="AG141" s="569"/>
      <c r="AH141" s="1644">
        <v>11</v>
      </c>
    </row>
    <row s="1644" customFormat="1" customHeight="1" ht="11.549999999999999">
      <c r="A142" s="990"/>
      <c r="B142" s="1639"/>
      <c r="C142" s="1639"/>
      <c r="D142" s="354"/>
      <c r="J142" s="1644"/>
      <c r="K142" s="1644"/>
      <c r="M142" s="1163"/>
      <c r="N142" s="1639"/>
      <c r="O142" s="1639"/>
      <c r="P142" s="1163"/>
      <c r="Q142" s="1163"/>
      <c r="R142" s="1163"/>
      <c r="S142" s="1163"/>
      <c r="T142" s="1639"/>
      <c r="U142" s="1163"/>
      <c r="V142" s="1163"/>
      <c r="W142" s="547"/>
      <c r="X142" s="1163"/>
      <c r="Y142" s="1163"/>
      <c r="Z142" s="1163"/>
      <c r="AA142" s="1163"/>
      <c r="AB142" s="1163"/>
      <c r="AC142" s="1635"/>
      <c r="AD142" s="569"/>
      <c r="AE142" s="569"/>
      <c r="AF142" s="569"/>
      <c r="AG142" s="569"/>
      <c r="AH142" s="1644">
        <v>11</v>
      </c>
    </row>
    <row s="1644" customFormat="1" customHeight="1" ht="11.549999999999999">
      <c r="A143" s="990"/>
      <c r="B143" s="1639"/>
      <c r="C143" s="1639"/>
      <c r="D143" s="354"/>
      <c r="J143" s="1644"/>
      <c r="K143" s="1644"/>
      <c r="M143" s="1163"/>
      <c r="N143" s="1639"/>
      <c r="O143" s="1639"/>
      <c r="P143" s="1163"/>
      <c r="Q143" s="1163"/>
      <c r="R143" s="1163"/>
      <c r="S143" s="1163"/>
      <c r="T143" s="1639"/>
      <c r="U143" s="1163"/>
      <c r="V143" s="1163"/>
      <c r="W143" s="547"/>
      <c r="X143" s="1163"/>
      <c r="Y143" s="1163"/>
      <c r="Z143" s="1163"/>
      <c r="AA143" s="1163"/>
      <c r="AB143" s="1163"/>
      <c r="AC143" s="1635"/>
      <c r="AD143" s="569"/>
      <c r="AE143" s="569"/>
      <c r="AF143" s="569"/>
      <c r="AG143" s="569"/>
      <c r="AH143" s="1644">
        <v>11</v>
      </c>
    </row>
    <row s="1644" customFormat="1" customHeight="1" ht="11.549999999999999">
      <c r="A144" s="990"/>
      <c r="B144" s="1639"/>
      <c r="C144" s="1639"/>
      <c r="D144" s="354"/>
      <c r="J144" s="1644"/>
      <c r="K144" s="1644"/>
      <c r="M144" s="1163"/>
      <c r="N144" s="1639"/>
      <c r="O144" s="1639"/>
      <c r="P144" s="1163"/>
      <c r="Q144" s="1163"/>
      <c r="R144" s="1163"/>
      <c r="S144" s="1163"/>
      <c r="T144" s="1639"/>
      <c r="U144" s="1163"/>
      <c r="V144" s="1163"/>
      <c r="W144" s="547"/>
      <c r="X144" s="1163"/>
      <c r="Y144" s="1163"/>
      <c r="Z144" s="1163"/>
      <c r="AA144" s="1163"/>
      <c r="AB144" s="1163"/>
      <c r="AC144" s="1635"/>
      <c r="AD144" s="569"/>
      <c r="AE144" s="569"/>
      <c r="AF144" s="569"/>
      <c r="AG144" s="569"/>
      <c r="AH144" s="1644">
        <v>11</v>
      </c>
    </row>
    <row s="1644" customFormat="1" customHeight="1" ht="11.549999999999999">
      <c r="A145" s="990"/>
      <c r="B145" s="1639"/>
      <c r="C145" s="1639"/>
      <c r="D145" s="354"/>
      <c r="J145" s="1644"/>
      <c r="K145" s="1644"/>
      <c r="M145" s="1163"/>
      <c r="N145" s="1639"/>
      <c r="O145" s="1639"/>
      <c r="P145" s="1163"/>
      <c r="Q145" s="1163"/>
      <c r="R145" s="1163"/>
      <c r="S145" s="1163"/>
      <c r="T145" s="1639"/>
      <c r="U145" s="1163"/>
      <c r="V145" s="1163"/>
      <c r="W145" s="547"/>
      <c r="X145" s="1163"/>
      <c r="Y145" s="1163"/>
      <c r="Z145" s="1163"/>
      <c r="AA145" s="1163"/>
      <c r="AB145" s="1163"/>
      <c r="AC145" s="1635"/>
      <c r="AD145" s="569"/>
      <c r="AE145" s="569"/>
      <c r="AF145" s="569"/>
      <c r="AG145" s="569"/>
      <c r="AH145" s="1644">
        <v>11</v>
      </c>
    </row>
    <row s="1644" customFormat="1" customHeight="1" ht="11.549999999999999">
      <c r="A146" s="990"/>
      <c r="B146" s="1639"/>
      <c r="C146" s="1639"/>
      <c r="D146" s="354"/>
      <c r="J146" s="1644"/>
      <c r="K146" s="1644"/>
      <c r="M146" s="1163"/>
      <c r="N146" s="1639"/>
      <c r="O146" s="1639"/>
      <c r="P146" s="1163"/>
      <c r="Q146" s="1163"/>
      <c r="R146" s="1163"/>
      <c r="S146" s="1163"/>
      <c r="T146" s="1639"/>
      <c r="U146" s="1163"/>
      <c r="V146" s="1163"/>
      <c r="W146" s="547"/>
      <c r="X146" s="1163"/>
      <c r="Y146" s="1163"/>
      <c r="Z146" s="1163"/>
      <c r="AA146" s="1163"/>
      <c r="AB146" s="1163"/>
      <c r="AC146" s="1635"/>
      <c r="AD146" s="569"/>
      <c r="AE146" s="569"/>
      <c r="AF146" s="569"/>
      <c r="AG146" s="569"/>
      <c r="AH146" s="1644">
        <v>11</v>
      </c>
    </row>
    <row s="1644" customFormat="1" customHeight="1" ht="11.549999999999999">
      <c r="A147" s="990"/>
      <c r="B147" s="1639"/>
      <c r="C147" s="1639"/>
      <c r="D147" s="354"/>
      <c r="J147" s="1644"/>
      <c r="K147" s="1644"/>
      <c r="M147" s="1163"/>
      <c r="N147" s="1639"/>
      <c r="O147" s="1639"/>
      <c r="P147" s="1163"/>
      <c r="Q147" s="1163"/>
      <c r="R147" s="1163"/>
      <c r="S147" s="1163"/>
      <c r="T147" s="1639"/>
      <c r="U147" s="1163"/>
      <c r="V147" s="1163"/>
      <c r="W147" s="547"/>
      <c r="X147" s="1163"/>
      <c r="Y147" s="1163"/>
      <c r="Z147" s="1163"/>
      <c r="AA147" s="1163"/>
      <c r="AB147" s="1163"/>
      <c r="AC147" s="1635"/>
      <c r="AD147" s="569"/>
      <c r="AE147" s="569"/>
      <c r="AF147" s="569"/>
      <c r="AG147" s="569"/>
      <c r="AH147" s="1644">
        <v>11</v>
      </c>
    </row>
    <row s="1644" customFormat="1" customHeight="1" ht="11.549999999999999">
      <c r="A148" s="990"/>
      <c r="B148" s="1639"/>
      <c r="C148" s="1639"/>
      <c r="D148" s="354"/>
      <c r="J148" s="1644"/>
      <c r="K148" s="1644"/>
      <c r="M148" s="1163"/>
      <c r="N148" s="1639"/>
      <c r="O148" s="1639"/>
      <c r="P148" s="1163"/>
      <c r="Q148" s="1163"/>
      <c r="R148" s="1163"/>
      <c r="S148" s="1163"/>
      <c r="T148" s="1639"/>
      <c r="U148" s="1163"/>
      <c r="V148" s="1163"/>
      <c r="W148" s="547"/>
      <c r="X148" s="1163"/>
      <c r="Y148" s="1163"/>
      <c r="Z148" s="1163"/>
      <c r="AA148" s="1163"/>
      <c r="AB148" s="1163"/>
      <c r="AC148" s="1635"/>
      <c r="AD148" s="569"/>
      <c r="AE148" s="569"/>
      <c r="AF148" s="569"/>
      <c r="AG148" s="569"/>
      <c r="AH148" s="1644">
        <v>11</v>
      </c>
    </row>
    <row s="1644" customFormat="1" customHeight="1" ht="11.549999999999999">
      <c r="A149" s="990"/>
      <c r="B149" s="1639"/>
      <c r="C149" s="1639"/>
      <c r="D149" s="354"/>
      <c r="J149" s="1644"/>
      <c r="K149" s="1644"/>
      <c r="M149" s="1163"/>
      <c r="N149" s="1639"/>
      <c r="O149" s="1639"/>
      <c r="P149" s="1163"/>
      <c r="Q149" s="1163"/>
      <c r="R149" s="1163"/>
      <c r="S149" s="1163"/>
      <c r="T149" s="1639"/>
      <c r="U149" s="1163"/>
      <c r="V149" s="1163"/>
      <c r="W149" s="547"/>
      <c r="X149" s="1163"/>
      <c r="Y149" s="1163"/>
      <c r="Z149" s="1163"/>
      <c r="AA149" s="1163"/>
      <c r="AB149" s="1163"/>
      <c r="AC149" s="1635"/>
      <c r="AD149" s="569"/>
      <c r="AE149" s="569"/>
      <c r="AF149" s="569"/>
      <c r="AG149" s="569"/>
      <c r="AH149" s="1644">
        <v>11</v>
      </c>
    </row>
    <row s="1644" customFormat="1" customHeight="1" ht="11.549999999999999">
      <c r="A150" s="990"/>
      <c r="B150" s="1639"/>
      <c r="C150" s="1639"/>
      <c r="D150" s="354"/>
      <c r="J150" s="1644"/>
      <c r="K150" s="1644"/>
      <c r="M150" s="1163"/>
      <c r="N150" s="1639"/>
      <c r="O150" s="1639"/>
      <c r="P150" s="1163"/>
      <c r="Q150" s="1163"/>
      <c r="R150" s="1163"/>
      <c r="S150" s="1163"/>
      <c r="T150" s="1639"/>
      <c r="U150" s="1163"/>
      <c r="V150" s="1163"/>
      <c r="W150" s="547"/>
      <c r="X150" s="1163"/>
      <c r="Y150" s="1163"/>
      <c r="Z150" s="1163"/>
      <c r="AA150" s="1163"/>
      <c r="AB150" s="1163"/>
      <c r="AC150" s="1635"/>
      <c r="AD150" s="569"/>
      <c r="AE150" s="569"/>
      <c r="AF150" s="569"/>
      <c r="AG150" s="569"/>
      <c r="AH150" s="1644">
        <v>11</v>
      </c>
    </row>
    <row s="1644" customFormat="1" customHeight="1" ht="11.549999999999999">
      <c r="A151" s="990"/>
      <c r="B151" s="1639"/>
      <c r="C151" s="1639"/>
      <c r="D151" s="354"/>
      <c r="J151" s="1644"/>
      <c r="K151" s="1644"/>
      <c r="M151" s="1163"/>
      <c r="N151" s="1639"/>
      <c r="O151" s="1639"/>
      <c r="P151" s="1163"/>
      <c r="Q151" s="1163"/>
      <c r="R151" s="1163"/>
      <c r="S151" s="1163"/>
      <c r="T151" s="1639"/>
      <c r="U151" s="1163"/>
      <c r="V151" s="1163"/>
      <c r="W151" s="547"/>
      <c r="X151" s="1163"/>
      <c r="Y151" s="1163"/>
      <c r="Z151" s="1163"/>
      <c r="AA151" s="1163"/>
      <c r="AB151" s="1163"/>
      <c r="AC151" s="1635"/>
      <c r="AD151" s="569"/>
      <c r="AE151" s="569"/>
      <c r="AF151" s="569"/>
      <c r="AG151" s="569"/>
      <c r="AH151" s="1644">
        <v>11</v>
      </c>
    </row>
    <row s="1644" customFormat="1" customHeight="1" ht="11.549999999999999">
      <c r="A152" s="990"/>
      <c r="B152" s="1639"/>
      <c r="C152" s="1639"/>
      <c r="D152" s="354"/>
      <c r="J152" s="1644"/>
      <c r="K152" s="1644"/>
      <c r="M152" s="1163"/>
      <c r="N152" s="1639"/>
      <c r="O152" s="1639"/>
      <c r="P152" s="1163"/>
      <c r="Q152" s="1163"/>
      <c r="R152" s="1163"/>
      <c r="S152" s="1163"/>
      <c r="T152" s="1639"/>
      <c r="U152" s="1163"/>
      <c r="V152" s="1163"/>
      <c r="W152" s="547"/>
      <c r="X152" s="1163"/>
      <c r="Y152" s="1163"/>
      <c r="Z152" s="1163"/>
      <c r="AA152" s="1163"/>
      <c r="AB152" s="1163"/>
      <c r="AC152" s="1635"/>
      <c r="AD152" s="569"/>
      <c r="AE152" s="569"/>
      <c r="AF152" s="569"/>
      <c r="AG152" s="569"/>
      <c r="AH152" s="1644">
        <v>11</v>
      </c>
    </row>
    <row s="1644" customFormat="1" customHeight="1" ht="11.549999999999999">
      <c r="A153" s="990"/>
      <c r="B153" s="1639"/>
      <c r="C153" s="1639"/>
      <c r="D153" s="354"/>
      <c r="J153" s="1644"/>
      <c r="K153" s="1644"/>
      <c r="M153" s="1163"/>
      <c r="N153" s="1639"/>
      <c r="O153" s="1639"/>
      <c r="P153" s="1163"/>
      <c r="Q153" s="1163"/>
      <c r="R153" s="1163"/>
      <c r="S153" s="1163"/>
      <c r="T153" s="1639"/>
      <c r="U153" s="1163"/>
      <c r="V153" s="1163"/>
      <c r="W153" s="547"/>
      <c r="X153" s="1163"/>
      <c r="Y153" s="1163"/>
      <c r="Z153" s="1163"/>
      <c r="AA153" s="1163"/>
      <c r="AB153" s="1163"/>
      <c r="AC153" s="1635"/>
      <c r="AD153" s="569"/>
      <c r="AE153" s="569"/>
      <c r="AF153" s="569"/>
      <c r="AG153" s="569"/>
      <c r="AH153" s="1644">
        <v>11</v>
      </c>
    </row>
    <row s="1644" customFormat="1" customHeight="1" ht="11.549999999999999">
      <c r="A154" s="990"/>
      <c r="B154" s="1639"/>
      <c r="C154" s="1639"/>
      <c r="D154" s="354"/>
      <c r="J154" s="1644"/>
      <c r="K154" s="1644"/>
      <c r="M154" s="1163"/>
      <c r="N154" s="1639"/>
      <c r="O154" s="1639"/>
      <c r="P154" s="1163"/>
      <c r="Q154" s="1163"/>
      <c r="R154" s="1163"/>
      <c r="S154" s="1163"/>
      <c r="T154" s="1639"/>
      <c r="U154" s="1163"/>
      <c r="V154" s="1163"/>
      <c r="W154" s="547"/>
      <c r="X154" s="1163"/>
      <c r="Y154" s="1163"/>
      <c r="Z154" s="1163"/>
      <c r="AA154" s="1163"/>
      <c r="AB154" s="1163"/>
      <c r="AC154" s="1635"/>
      <c r="AD154" s="569"/>
      <c r="AE154" s="569"/>
      <c r="AF154" s="569"/>
      <c r="AG154" s="569"/>
      <c r="AH154" s="1644">
        <v>11</v>
      </c>
    </row>
    <row s="1644" customFormat="1" customHeight="1" ht="11.549999999999999">
      <c r="A155" s="990"/>
      <c r="B155" s="1639"/>
      <c r="C155" s="1639"/>
      <c r="D155" s="354"/>
      <c r="J155" s="1644"/>
      <c r="K155" s="1644"/>
      <c r="M155" s="1163"/>
      <c r="N155" s="1639"/>
      <c r="O155" s="1639"/>
      <c r="P155" s="1163"/>
      <c r="Q155" s="1163"/>
      <c r="R155" s="1163"/>
      <c r="S155" s="1163"/>
      <c r="T155" s="1639"/>
      <c r="U155" s="1163"/>
      <c r="V155" s="1163"/>
      <c r="W155" s="547"/>
      <c r="X155" s="1163"/>
      <c r="Y155" s="1163"/>
      <c r="Z155" s="1163"/>
      <c r="AA155" s="1163"/>
      <c r="AB155" s="1163"/>
      <c r="AC155" s="1635"/>
      <c r="AD155" s="569"/>
      <c r="AE155" s="569"/>
      <c r="AF155" s="569"/>
      <c r="AG155" s="569"/>
      <c r="AH155" s="1644">
        <v>11</v>
      </c>
    </row>
    <row s="1644" customFormat="1" customHeight="1" ht="11.549999999999999">
      <c r="A156" s="990"/>
      <c r="B156" s="1639"/>
      <c r="C156" s="1639"/>
      <c r="D156" s="354"/>
      <c r="J156" s="1644"/>
      <c r="K156" s="1644"/>
      <c r="M156" s="1163"/>
      <c r="N156" s="1639"/>
      <c r="O156" s="1639"/>
      <c r="P156" s="1163"/>
      <c r="Q156" s="1163"/>
      <c r="R156" s="1163"/>
      <c r="S156" s="1163"/>
      <c r="T156" s="1639"/>
      <c r="U156" s="1163"/>
      <c r="V156" s="1163"/>
      <c r="W156" s="547"/>
      <c r="X156" s="1163"/>
      <c r="Y156" s="1163"/>
      <c r="Z156" s="1163"/>
      <c r="AA156" s="1163"/>
      <c r="AB156" s="1163"/>
      <c r="AC156" s="1635"/>
      <c r="AD156" s="569"/>
      <c r="AE156" s="569"/>
      <c r="AF156" s="569"/>
      <c r="AG156" s="569"/>
      <c r="AH156" s="1644">
        <v>11</v>
      </c>
    </row>
    <row s="1644" customFormat="1" customHeight="1" ht="11.549999999999999">
      <c r="A157" s="990"/>
      <c r="B157" s="1639"/>
      <c r="C157" s="1639"/>
      <c r="D157" s="354"/>
      <c r="J157" s="1644"/>
      <c r="K157" s="1644"/>
      <c r="M157" s="1163"/>
      <c r="N157" s="1639"/>
      <c r="O157" s="1639"/>
      <c r="P157" s="1163"/>
      <c r="Q157" s="1163"/>
      <c r="R157" s="1163"/>
      <c r="S157" s="1163"/>
      <c r="T157" s="1639"/>
      <c r="U157" s="1163"/>
      <c r="V157" s="1163"/>
      <c r="W157" s="547"/>
      <c r="X157" s="1163"/>
      <c r="Y157" s="1163"/>
      <c r="Z157" s="1163"/>
      <c r="AA157" s="1163"/>
      <c r="AB157" s="1163"/>
      <c r="AC157" s="1635"/>
      <c r="AD157" s="569"/>
      <c r="AE157" s="569"/>
      <c r="AF157" s="569"/>
      <c r="AG157" s="569"/>
      <c r="AH157" s="1644">
        <v>11</v>
      </c>
    </row>
    <row s="1644" customFormat="1" customHeight="1" ht="11.549999999999999">
      <c r="A158" s="990"/>
      <c r="B158" s="1639"/>
      <c r="C158" s="1639"/>
      <c r="D158" s="354"/>
      <c r="J158" s="1644"/>
      <c r="K158" s="1644"/>
      <c r="M158" s="1163"/>
      <c r="N158" s="1639"/>
      <c r="O158" s="1639"/>
      <c r="P158" s="1163"/>
      <c r="Q158" s="1163"/>
      <c r="R158" s="1163"/>
      <c r="S158" s="1163"/>
      <c r="T158" s="1639"/>
      <c r="U158" s="1163"/>
      <c r="V158" s="1163"/>
      <c r="W158" s="547"/>
      <c r="X158" s="1163"/>
      <c r="Y158" s="1163"/>
      <c r="Z158" s="1163"/>
      <c r="AA158" s="1163"/>
      <c r="AB158" s="1163"/>
      <c r="AC158" s="1635"/>
      <c r="AD158" s="569"/>
      <c r="AE158" s="569"/>
      <c r="AF158" s="569"/>
      <c r="AG158" s="569"/>
      <c r="AH158" s="1644">
        <v>11</v>
      </c>
    </row>
    <row s="1644" customFormat="1" customHeight="1" ht="11.549999999999999">
      <c r="A159" s="990"/>
      <c r="B159" s="1639"/>
      <c r="C159" s="1639"/>
      <c r="D159" s="354"/>
      <c r="J159" s="1644"/>
      <c r="K159" s="1644"/>
      <c r="M159" s="1163"/>
      <c r="N159" s="1639"/>
      <c r="O159" s="1639"/>
      <c r="P159" s="1163"/>
      <c r="Q159" s="1163"/>
      <c r="R159" s="1163"/>
      <c r="S159" s="1163"/>
      <c r="T159" s="1639"/>
      <c r="U159" s="1163"/>
      <c r="V159" s="1163"/>
      <c r="W159" s="547"/>
      <c r="X159" s="1163"/>
      <c r="Y159" s="1163"/>
      <c r="Z159" s="1163"/>
      <c r="AA159" s="1163"/>
      <c r="AB159" s="1163"/>
      <c r="AC159" s="1635"/>
      <c r="AD159" s="569"/>
      <c r="AE159" s="569"/>
      <c r="AF159" s="569"/>
      <c r="AG159" s="569"/>
      <c r="AH159" s="1644">
        <v>11</v>
      </c>
    </row>
    <row s="1644" customFormat="1" customHeight="1" ht="11.549999999999999">
      <c r="A160" s="990"/>
      <c r="B160" s="1639"/>
      <c r="C160" s="1639"/>
      <c r="D160" s="354"/>
      <c r="J160" s="1644"/>
      <c r="K160" s="1644"/>
      <c r="M160" s="1163"/>
      <c r="N160" s="1639"/>
      <c r="O160" s="1639"/>
      <c r="P160" s="1163"/>
      <c r="Q160" s="1163"/>
      <c r="R160" s="1163"/>
      <c r="S160" s="1163"/>
      <c r="T160" s="1639"/>
      <c r="U160" s="1163"/>
      <c r="V160" s="1163"/>
      <c r="W160" s="547"/>
      <c r="X160" s="1163"/>
      <c r="Y160" s="1163"/>
      <c r="Z160" s="1163"/>
      <c r="AA160" s="1163"/>
      <c r="AB160" s="1163"/>
      <c r="AC160" s="1635"/>
      <c r="AD160" s="569"/>
      <c r="AE160" s="569"/>
      <c r="AF160" s="569"/>
      <c r="AG160" s="569"/>
      <c r="AH160" s="1644">
        <v>11</v>
      </c>
    </row>
    <row s="1644" customFormat="1" customHeight="1" ht="11.549999999999999">
      <c r="A161" s="990"/>
      <c r="B161" s="1639"/>
      <c r="C161" s="1639"/>
      <c r="D161" s="354"/>
      <c r="J161" s="1644"/>
      <c r="K161" s="1644"/>
      <c r="M161" s="1163"/>
      <c r="N161" s="1639"/>
      <c r="O161" s="1639"/>
      <c r="P161" s="1163"/>
      <c r="Q161" s="1163"/>
      <c r="R161" s="1163"/>
      <c r="S161" s="1163"/>
      <c r="T161" s="1639"/>
      <c r="U161" s="1163"/>
      <c r="V161" s="1163"/>
      <c r="W161" s="547"/>
      <c r="X161" s="1163"/>
      <c r="Y161" s="1163"/>
      <c r="Z161" s="1163"/>
      <c r="AA161" s="1163"/>
      <c r="AB161" s="1163"/>
      <c r="AC161" s="1635"/>
      <c r="AD161" s="569"/>
      <c r="AE161" s="569"/>
      <c r="AF161" s="569"/>
      <c r="AG161" s="569"/>
      <c r="AH161" s="1644">
        <v>11</v>
      </c>
    </row>
    <row s="1644" customFormat="1" customHeight="1" ht="11.549999999999999">
      <c r="A162" s="990"/>
      <c r="B162" s="1639"/>
      <c r="C162" s="1639"/>
      <c r="D162" s="354"/>
      <c r="J162" s="1644"/>
      <c r="K162" s="1644"/>
      <c r="M162" s="1163"/>
      <c r="N162" s="1639"/>
      <c r="O162" s="1639"/>
      <c r="P162" s="1163"/>
      <c r="Q162" s="1163"/>
      <c r="R162" s="1163"/>
      <c r="S162" s="1163"/>
      <c r="T162" s="1639"/>
      <c r="U162" s="1163"/>
      <c r="V162" s="1163"/>
      <c r="W162" s="547"/>
      <c r="X162" s="1163"/>
      <c r="Y162" s="1163"/>
      <c r="Z162" s="1163"/>
      <c r="AA162" s="1163"/>
      <c r="AB162" s="1163"/>
      <c r="AC162" s="1635"/>
      <c r="AD162" s="569"/>
      <c r="AE162" s="569"/>
      <c r="AF162" s="569"/>
      <c r="AG162" s="569"/>
      <c r="AH162" s="1644">
        <v>11</v>
      </c>
    </row>
    <row s="1644" customFormat="1" customHeight="1" ht="11.549999999999999">
      <c r="A163" s="990"/>
      <c r="B163" s="1639"/>
      <c r="C163" s="1639"/>
      <c r="D163" s="354"/>
      <c r="J163" s="1644"/>
      <c r="K163" s="1644"/>
      <c r="M163" s="1163"/>
      <c r="N163" s="1639"/>
      <c r="O163" s="1639"/>
      <c r="P163" s="1163"/>
      <c r="Q163" s="1163"/>
      <c r="R163" s="1163"/>
      <c r="S163" s="1163"/>
      <c r="T163" s="1639"/>
      <c r="U163" s="1163"/>
      <c r="V163" s="1163"/>
      <c r="W163" s="547"/>
      <c r="X163" s="1163"/>
      <c r="Y163" s="1163"/>
      <c r="Z163" s="1163"/>
      <c r="AA163" s="1163"/>
      <c r="AB163" s="1163"/>
      <c r="AC163" s="1635"/>
      <c r="AD163" s="569"/>
      <c r="AE163" s="569"/>
      <c r="AF163" s="569"/>
      <c r="AG163" s="569"/>
      <c r="AH163" s="1644">
        <v>11</v>
      </c>
    </row>
    <row s="1644" customFormat="1" customHeight="1" ht="11.549999999999999">
      <c r="A164" s="990"/>
      <c r="B164" s="1639"/>
      <c r="C164" s="1639"/>
      <c r="D164" s="354"/>
      <c r="J164" s="1644"/>
      <c r="K164" s="1644"/>
      <c r="M164" s="1163"/>
      <c r="N164" s="1639"/>
      <c r="O164" s="1639"/>
      <c r="P164" s="1163"/>
      <c r="Q164" s="1163"/>
      <c r="R164" s="1163"/>
      <c r="S164" s="1163"/>
      <c r="T164" s="1639"/>
      <c r="U164" s="1163"/>
      <c r="V164" s="1163"/>
      <c r="W164" s="547"/>
      <c r="X164" s="1163"/>
      <c r="Y164" s="1163"/>
      <c r="Z164" s="1163"/>
      <c r="AA164" s="1163"/>
      <c r="AB164" s="1163"/>
      <c r="AC164" s="1635"/>
      <c r="AD164" s="569"/>
      <c r="AE164" s="569"/>
      <c r="AF164" s="569"/>
      <c r="AG164" s="569"/>
      <c r="AH164" s="1644">
        <v>11</v>
      </c>
    </row>
    <row s="1644" customFormat="1" customHeight="1" ht="11.549999999999999">
      <c r="A165" s="990"/>
      <c r="B165" s="1639"/>
      <c r="C165" s="1639"/>
      <c r="D165" s="354"/>
      <c r="J165" s="1644"/>
      <c r="K165" s="1644"/>
      <c r="M165" s="1163"/>
      <c r="N165" s="1639"/>
      <c r="O165" s="1639"/>
      <c r="P165" s="1163"/>
      <c r="Q165" s="1163"/>
      <c r="R165" s="1163"/>
      <c r="S165" s="1163"/>
      <c r="T165" s="1639"/>
      <c r="U165" s="1163"/>
      <c r="V165" s="1163"/>
      <c r="W165" s="547"/>
      <c r="X165" s="1163"/>
      <c r="Y165" s="1163"/>
      <c r="Z165" s="1163"/>
      <c r="AA165" s="1163"/>
      <c r="AB165" s="1163"/>
      <c r="AC165" s="1635"/>
      <c r="AD165" s="569"/>
      <c r="AE165" s="569"/>
      <c r="AF165" s="569"/>
      <c r="AG165" s="569"/>
      <c r="AH165" s="1644">
        <v>11</v>
      </c>
    </row>
    <row s="1644" customFormat="1" customHeight="1" ht="11.549999999999999">
      <c r="A166" s="990"/>
      <c r="B166" s="1639"/>
      <c r="C166" s="1639"/>
      <c r="D166" s="354"/>
      <c r="J166" s="1644"/>
      <c r="K166" s="1644"/>
      <c r="M166" s="1163"/>
      <c r="N166" s="1639"/>
      <c r="O166" s="1639"/>
      <c r="P166" s="1163"/>
      <c r="Q166" s="1163"/>
      <c r="R166" s="1163"/>
      <c r="S166" s="1163"/>
      <c r="T166" s="1639"/>
      <c r="U166" s="1163"/>
      <c r="V166" s="1163"/>
      <c r="W166" s="547"/>
      <c r="X166" s="1163"/>
      <c r="Y166" s="1163"/>
      <c r="Z166" s="1163"/>
      <c r="AA166" s="1163"/>
      <c r="AB166" s="1163"/>
      <c r="AC166" s="1635"/>
      <c r="AD166" s="569"/>
      <c r="AE166" s="569"/>
      <c r="AF166" s="569"/>
      <c r="AG166" s="569"/>
      <c r="AH166" s="1644">
        <v>11</v>
      </c>
    </row>
    <row s="1644" customFormat="1" customHeight="1" ht="11.549999999999999">
      <c r="A167" s="990"/>
      <c r="B167" s="1639"/>
      <c r="C167" s="1639"/>
      <c r="D167" s="354"/>
      <c r="J167" s="1644"/>
      <c r="K167" s="1644"/>
      <c r="M167" s="1163"/>
      <c r="N167" s="1639"/>
      <c r="O167" s="1639"/>
      <c r="P167" s="1163"/>
      <c r="Q167" s="1163"/>
      <c r="R167" s="1163"/>
      <c r="S167" s="1163"/>
      <c r="T167" s="1639"/>
      <c r="U167" s="1163"/>
      <c r="V167" s="1163"/>
      <c r="W167" s="547"/>
      <c r="X167" s="1163"/>
      <c r="Y167" s="1163"/>
      <c r="Z167" s="1163"/>
      <c r="AA167" s="1163"/>
      <c r="AB167" s="1163"/>
      <c r="AC167" s="1635"/>
      <c r="AD167" s="569"/>
      <c r="AE167" s="569"/>
      <c r="AF167" s="569"/>
      <c r="AG167" s="569"/>
      <c r="AH167" s="1644">
        <v>11</v>
      </c>
    </row>
    <row s="1644" customFormat="1" customHeight="1" ht="11.549999999999999">
      <c r="A168" s="990"/>
      <c r="B168" s="1639"/>
      <c r="C168" s="1639"/>
      <c r="D168" s="354"/>
      <c r="J168" s="1644"/>
      <c r="K168" s="1644"/>
      <c r="M168" s="1163"/>
      <c r="N168" s="1639"/>
      <c r="O168" s="1639"/>
      <c r="P168" s="1163"/>
      <c r="Q168" s="1163"/>
      <c r="R168" s="1163"/>
      <c r="S168" s="1163"/>
      <c r="T168" s="1639"/>
      <c r="U168" s="1163"/>
      <c r="V168" s="1163"/>
      <c r="W168" s="547"/>
      <c r="X168" s="1163"/>
      <c r="Y168" s="1163"/>
      <c r="Z168" s="1163"/>
      <c r="AA168" s="1163"/>
      <c r="AB168" s="1163"/>
      <c r="AC168" s="1635"/>
      <c r="AD168" s="569"/>
      <c r="AE168" s="569"/>
      <c r="AF168" s="569"/>
      <c r="AG168" s="569"/>
      <c r="AH168" s="1644">
        <v>11</v>
      </c>
    </row>
    <row s="1644" customFormat="1" customHeight="1" ht="11.549999999999999">
      <c r="A169" s="990"/>
      <c r="B169" s="1639"/>
      <c r="C169" s="1639"/>
      <c r="D169" s="354"/>
      <c r="J169" s="1644"/>
      <c r="K169" s="1644"/>
      <c r="M169" s="1163"/>
      <c r="N169" s="1639"/>
      <c r="O169" s="1639"/>
      <c r="P169" s="1163"/>
      <c r="Q169" s="1163"/>
      <c r="R169" s="1163"/>
      <c r="S169" s="1163"/>
      <c r="T169" s="1639"/>
      <c r="U169" s="1163"/>
      <c r="V169" s="1163"/>
      <c r="W169" s="547"/>
      <c r="X169" s="1163"/>
      <c r="Y169" s="1163"/>
      <c r="Z169" s="1163"/>
      <c r="AA169" s="1163"/>
      <c r="AB169" s="1163"/>
      <c r="AC169" s="1635"/>
      <c r="AD169" s="569"/>
      <c r="AE169" s="569"/>
      <c r="AF169" s="569"/>
      <c r="AG169" s="569"/>
      <c r="AH169" s="1644">
        <v>11</v>
      </c>
    </row>
    <row s="1644" customFormat="1" customHeight="1" ht="11.549999999999999">
      <c r="A170" s="990"/>
      <c r="B170" s="1639"/>
      <c r="C170" s="1639"/>
      <c r="D170" s="354"/>
      <c r="J170" s="1644"/>
      <c r="K170" s="1644"/>
      <c r="M170" s="1163"/>
      <c r="N170" s="1639"/>
      <c r="O170" s="1639"/>
      <c r="P170" s="1163"/>
      <c r="Q170" s="1163"/>
      <c r="R170" s="1163"/>
      <c r="S170" s="1163"/>
      <c r="T170" s="1639"/>
      <c r="U170" s="1163"/>
      <c r="V170" s="1163"/>
      <c r="W170" s="547"/>
      <c r="X170" s="1163"/>
      <c r="Y170" s="1163"/>
      <c r="Z170" s="1163"/>
      <c r="AA170" s="1163"/>
      <c r="AB170" s="1163"/>
      <c r="AC170" s="1635"/>
      <c r="AD170" s="569"/>
      <c r="AE170" s="569"/>
      <c r="AF170" s="569"/>
      <c r="AG170" s="569"/>
      <c r="AH170" s="1644">
        <v>11</v>
      </c>
    </row>
    <row s="1644" customFormat="1" customHeight="1" ht="11.549999999999999">
      <c r="A171" s="990"/>
      <c r="B171" s="1639"/>
      <c r="C171" s="1639"/>
      <c r="D171" s="354"/>
      <c r="J171" s="1644"/>
      <c r="K171" s="1644"/>
      <c r="M171" s="1163"/>
      <c r="N171" s="1639"/>
      <c r="O171" s="1639"/>
      <c r="P171" s="1163"/>
      <c r="Q171" s="1163"/>
      <c r="R171" s="1163"/>
      <c r="S171" s="1163"/>
      <c r="T171" s="1639"/>
      <c r="U171" s="1163"/>
      <c r="V171" s="1163"/>
      <c r="W171" s="547"/>
      <c r="X171" s="1163"/>
      <c r="Y171" s="1163"/>
      <c r="Z171" s="1163"/>
      <c r="AA171" s="1163"/>
      <c r="AB171" s="1163"/>
      <c r="AC171" s="1635"/>
      <c r="AD171" s="569"/>
      <c r="AE171" s="569"/>
      <c r="AF171" s="569"/>
      <c r="AG171" s="569"/>
      <c r="AH171" s="1644">
        <v>11</v>
      </c>
    </row>
    <row s="1644" customFormat="1" customHeight="1" ht="11.549999999999999">
      <c r="A172" s="990"/>
      <c r="B172" s="1639"/>
      <c r="C172" s="1639"/>
      <c r="D172" s="354"/>
      <c r="J172" s="1644"/>
      <c r="K172" s="1644"/>
      <c r="M172" s="1163"/>
      <c r="N172" s="1639"/>
      <c r="O172" s="1639"/>
      <c r="P172" s="1163"/>
      <c r="Q172" s="1163"/>
      <c r="R172" s="1163"/>
      <c r="S172" s="1163"/>
      <c r="T172" s="1639"/>
      <c r="U172" s="1163"/>
      <c r="V172" s="1163"/>
      <c r="W172" s="547"/>
      <c r="X172" s="1163"/>
      <c r="Y172" s="1163"/>
      <c r="Z172" s="1163"/>
      <c r="AA172" s="1163"/>
      <c r="AB172" s="1163"/>
      <c r="AC172" s="1635"/>
      <c r="AD172" s="569"/>
      <c r="AE172" s="569"/>
      <c r="AF172" s="569"/>
      <c r="AG172" s="569"/>
      <c r="AH172" s="1644">
        <v>11</v>
      </c>
    </row>
    <row s="1644" customFormat="1" customHeight="1" ht="11.549999999999999">
      <c r="A173" s="990"/>
      <c r="B173" s="1639"/>
      <c r="C173" s="1639"/>
      <c r="D173" s="354"/>
      <c r="J173" s="1644"/>
      <c r="K173" s="1644"/>
      <c r="M173" s="1163"/>
      <c r="N173" s="1639"/>
      <c r="O173" s="1639"/>
      <c r="P173" s="1163"/>
      <c r="Q173" s="1163"/>
      <c r="R173" s="1163"/>
      <c r="S173" s="1163"/>
      <c r="T173" s="1639"/>
      <c r="U173" s="1163"/>
      <c r="V173" s="1163"/>
      <c r="W173" s="547"/>
      <c r="X173" s="1163"/>
      <c r="Y173" s="1163"/>
      <c r="Z173" s="1163"/>
      <c r="AA173" s="1163"/>
      <c r="AB173" s="1163"/>
      <c r="AC173" s="1635"/>
      <c r="AD173" s="569"/>
      <c r="AE173" s="569"/>
      <c r="AF173" s="569"/>
      <c r="AG173" s="569"/>
      <c r="AH173" s="1644">
        <v>11</v>
      </c>
    </row>
    <row s="1644" customFormat="1" customHeight="1" ht="11.549999999999999">
      <c r="A174" s="990"/>
      <c r="B174" s="1639"/>
      <c r="C174" s="1639"/>
      <c r="D174" s="354"/>
      <c r="J174" s="1644"/>
      <c r="K174" s="1644"/>
      <c r="M174" s="1163"/>
      <c r="N174" s="1639"/>
      <c r="O174" s="1639"/>
      <c r="P174" s="1163"/>
      <c r="Q174" s="1163"/>
      <c r="R174" s="1163"/>
      <c r="S174" s="1163"/>
      <c r="T174" s="1639"/>
      <c r="U174" s="1163"/>
      <c r="V174" s="1163"/>
      <c r="W174" s="547"/>
      <c r="X174" s="1163"/>
      <c r="Y174" s="1163"/>
      <c r="Z174" s="1163"/>
      <c r="AA174" s="1163"/>
      <c r="AB174" s="1163"/>
      <c r="AC174" s="1635"/>
      <c r="AD174" s="569"/>
      <c r="AE174" s="569"/>
      <c r="AF174" s="569"/>
      <c r="AG174" s="569"/>
      <c r="AH174" s="1644">
        <v>11</v>
      </c>
    </row>
    <row s="1644" customFormat="1" customHeight="1" ht="11.549999999999999">
      <c r="A175" s="990"/>
      <c r="B175" s="1639"/>
      <c r="C175" s="1639"/>
      <c r="D175" s="354"/>
      <c r="J175" s="1644"/>
      <c r="K175" s="1644"/>
      <c r="M175" s="1163"/>
      <c r="N175" s="1639"/>
      <c r="O175" s="1639"/>
      <c r="P175" s="1163"/>
      <c r="Q175" s="1163"/>
      <c r="R175" s="1163"/>
      <c r="S175" s="1163"/>
      <c r="T175" s="1639"/>
      <c r="U175" s="1163"/>
      <c r="V175" s="1163"/>
      <c r="W175" s="547"/>
      <c r="X175" s="1163"/>
      <c r="Y175" s="1163"/>
      <c r="Z175" s="1163"/>
      <c r="AA175" s="1163"/>
      <c r="AB175" s="1163"/>
      <c r="AC175" s="1635"/>
      <c r="AD175" s="569"/>
      <c r="AE175" s="569"/>
      <c r="AF175" s="569"/>
      <c r="AG175" s="569"/>
      <c r="AH175" s="1644">
        <v>11</v>
      </c>
    </row>
    <row s="1644" customFormat="1" customHeight="1" ht="11.549999999999999">
      <c r="A176" s="990"/>
      <c r="B176" s="1639"/>
      <c r="C176" s="1639"/>
      <c r="D176" s="354"/>
      <c r="J176" s="1644"/>
      <c r="K176" s="1644"/>
      <c r="M176" s="1163"/>
      <c r="N176" s="1639"/>
      <c r="O176" s="1639"/>
      <c r="P176" s="1163"/>
      <c r="Q176" s="1163"/>
      <c r="R176" s="1163"/>
      <c r="S176" s="1163"/>
      <c r="T176" s="1639"/>
      <c r="U176" s="1163"/>
      <c r="V176" s="1163"/>
      <c r="W176" s="547"/>
      <c r="X176" s="1163"/>
      <c r="Y176" s="1163"/>
      <c r="Z176" s="1163"/>
      <c r="AA176" s="1163"/>
      <c r="AB176" s="1163"/>
      <c r="AC176" s="1635"/>
      <c r="AD176" s="569"/>
      <c r="AE176" s="569"/>
      <c r="AF176" s="569"/>
      <c r="AG176" s="569"/>
      <c r="AH176" s="1644">
        <v>11</v>
      </c>
    </row>
    <row s="1644" customFormat="1" customHeight="1" ht="11.549999999999999">
      <c r="A177" s="990"/>
      <c r="B177" s="1639"/>
      <c r="C177" s="1639"/>
      <c r="D177" s="354"/>
      <c r="J177" s="1644"/>
      <c r="K177" s="1644"/>
      <c r="M177" s="1163"/>
      <c r="N177" s="1639"/>
      <c r="O177" s="1639"/>
      <c r="P177" s="1163"/>
      <c r="Q177" s="1163"/>
      <c r="R177" s="1163"/>
      <c r="S177" s="1163"/>
      <c r="T177" s="1639"/>
      <c r="U177" s="1163"/>
      <c r="V177" s="1163"/>
      <c r="W177" s="547"/>
      <c r="X177" s="1163"/>
      <c r="Y177" s="1163"/>
      <c r="Z177" s="1163"/>
      <c r="AA177" s="1163"/>
      <c r="AB177" s="1163"/>
      <c r="AC177" s="1635"/>
      <c r="AD177" s="569"/>
      <c r="AE177" s="569"/>
      <c r="AF177" s="569"/>
      <c r="AG177" s="569"/>
      <c r="AH177" s="1644">
        <v>11</v>
      </c>
    </row>
    <row s="1644" customFormat="1" customHeight="1" ht="11.549999999999999">
      <c r="A178" s="990"/>
      <c r="B178" s="1639"/>
      <c r="C178" s="1639"/>
      <c r="D178" s="354"/>
      <c r="J178" s="1644"/>
      <c r="K178" s="1644"/>
      <c r="M178" s="1163"/>
      <c r="N178" s="1639"/>
      <c r="O178" s="1639"/>
      <c r="P178" s="1163"/>
      <c r="Q178" s="1163"/>
      <c r="R178" s="1163"/>
      <c r="S178" s="1163"/>
      <c r="T178" s="1639"/>
      <c r="U178" s="1163"/>
      <c r="V178" s="1163"/>
      <c r="W178" s="547"/>
      <c r="X178" s="1163"/>
      <c r="Y178" s="1163"/>
      <c r="Z178" s="1163"/>
      <c r="AA178" s="1163"/>
      <c r="AB178" s="1163"/>
      <c r="AC178" s="1635"/>
      <c r="AD178" s="569"/>
      <c r="AE178" s="569"/>
      <c r="AF178" s="569"/>
      <c r="AG178" s="569"/>
      <c r="AH178" s="1644">
        <v>11</v>
      </c>
    </row>
    <row s="1644" customFormat="1" customHeight="1" ht="11.549999999999999">
      <c r="A179" s="990"/>
      <c r="B179" s="1639"/>
      <c r="C179" s="1639"/>
      <c r="D179" s="354"/>
      <c r="J179" s="1644"/>
      <c r="K179" s="1644"/>
      <c r="M179" s="1163"/>
      <c r="N179" s="1639"/>
      <c r="O179" s="1639"/>
      <c r="P179" s="1163"/>
      <c r="Q179" s="1163"/>
      <c r="R179" s="1163"/>
      <c r="S179" s="1163"/>
      <c r="T179" s="1639"/>
      <c r="U179" s="1163"/>
      <c r="V179" s="1163"/>
      <c r="W179" s="547"/>
      <c r="X179" s="1163"/>
      <c r="Y179" s="1163"/>
      <c r="Z179" s="1163"/>
      <c r="AA179" s="1163"/>
      <c r="AB179" s="1163"/>
      <c r="AC179" s="1635"/>
      <c r="AD179" s="569"/>
      <c r="AE179" s="569"/>
      <c r="AF179" s="569"/>
      <c r="AG179" s="569"/>
      <c r="AH179" s="1644">
        <v>11</v>
      </c>
    </row>
    <row s="1644" customFormat="1" customHeight="1" ht="11.549999999999999">
      <c r="A180" s="990"/>
      <c r="B180" s="1639"/>
      <c r="C180" s="1639"/>
      <c r="D180" s="354"/>
      <c r="J180" s="1644"/>
      <c r="K180" s="1644"/>
      <c r="M180" s="1163"/>
      <c r="N180" s="1639"/>
      <c r="O180" s="1639"/>
      <c r="P180" s="1163"/>
      <c r="Q180" s="1163"/>
      <c r="R180" s="1163"/>
      <c r="S180" s="1163"/>
      <c r="T180" s="1639"/>
      <c r="U180" s="1163"/>
      <c r="V180" s="1163"/>
      <c r="W180" s="547"/>
      <c r="X180" s="1163"/>
      <c r="Y180" s="1163"/>
      <c r="Z180" s="1163"/>
      <c r="AA180" s="1163"/>
      <c r="AB180" s="1163"/>
      <c r="AC180" s="1635"/>
      <c r="AD180" s="569"/>
      <c r="AE180" s="569"/>
      <c r="AF180" s="569"/>
      <c r="AG180" s="569"/>
      <c r="AH180" s="1644">
        <v>11</v>
      </c>
    </row>
    <row s="1644" customFormat="1" customHeight="1" ht="11.549999999999999">
      <c r="A181" s="990"/>
      <c r="B181" s="1639"/>
      <c r="C181" s="1639"/>
      <c r="D181" s="354"/>
      <c r="J181" s="1644"/>
      <c r="K181" s="1644"/>
      <c r="M181" s="1163"/>
      <c r="N181" s="1639"/>
      <c r="O181" s="1639"/>
      <c r="P181" s="1163"/>
      <c r="Q181" s="1163"/>
      <c r="R181" s="1163"/>
      <c r="S181" s="1163"/>
      <c r="T181" s="1639"/>
      <c r="U181" s="1163"/>
      <c r="V181" s="1163"/>
      <c r="W181" s="547"/>
      <c r="X181" s="1163"/>
      <c r="Y181" s="1163"/>
      <c r="Z181" s="1163"/>
      <c r="AA181" s="1163"/>
      <c r="AB181" s="1163"/>
      <c r="AC181" s="1635"/>
      <c r="AD181" s="569"/>
      <c r="AE181" s="569"/>
      <c r="AF181" s="569"/>
      <c r="AG181" s="569"/>
      <c r="AH181" s="1644">
        <v>11</v>
      </c>
    </row>
    <row s="1644" customFormat="1" customHeight="1" ht="11.549999999999999">
      <c r="A182" s="990"/>
      <c r="B182" s="1639"/>
      <c r="C182" s="1639"/>
      <c r="D182" s="354"/>
      <c r="J182" s="1644"/>
      <c r="K182" s="1644"/>
      <c r="M182" s="1163"/>
      <c r="N182" s="1639"/>
      <c r="O182" s="1639"/>
      <c r="P182" s="1163"/>
      <c r="Q182" s="1163"/>
      <c r="R182" s="1163"/>
      <c r="S182" s="1163"/>
      <c r="T182" s="1639"/>
      <c r="U182" s="1163"/>
      <c r="V182" s="1163"/>
      <c r="W182" s="547"/>
      <c r="X182" s="1163"/>
      <c r="Y182" s="1163"/>
      <c r="Z182" s="1163"/>
      <c r="AA182" s="1163"/>
      <c r="AB182" s="1163"/>
      <c r="AC182" s="1635"/>
      <c r="AD182" s="569"/>
      <c r="AE182" s="569"/>
      <c r="AF182" s="569"/>
      <c r="AG182" s="569"/>
      <c r="AH182" s="1644">
        <v>11</v>
      </c>
    </row>
    <row s="1644" customFormat="1" customHeight="1" ht="11.549999999999999">
      <c r="A183" s="990"/>
      <c r="B183" s="1639"/>
      <c r="C183" s="1639"/>
      <c r="D183" s="354"/>
      <c r="J183" s="1644"/>
      <c r="K183" s="1644"/>
      <c r="M183" s="1163"/>
      <c r="N183" s="1639"/>
      <c r="O183" s="1639"/>
      <c r="P183" s="1163"/>
      <c r="Q183" s="1163"/>
      <c r="R183" s="1163"/>
      <c r="S183" s="1163"/>
      <c r="T183" s="1639"/>
      <c r="U183" s="1163"/>
      <c r="V183" s="1163"/>
      <c r="W183" s="547"/>
      <c r="X183" s="1163"/>
      <c r="Y183" s="1163"/>
      <c r="Z183" s="1163"/>
      <c r="AA183" s="1163"/>
      <c r="AB183" s="1163"/>
      <c r="AC183" s="1635"/>
      <c r="AD183" s="569"/>
      <c r="AE183" s="569"/>
      <c r="AF183" s="569"/>
      <c r="AG183" s="569"/>
      <c r="AH183" s="1644">
        <v>11</v>
      </c>
    </row>
    <row s="1644" customFormat="1" customHeight="1" ht="11.549999999999999">
      <c r="A184" s="990"/>
      <c r="B184" s="1639"/>
      <c r="C184" s="1639"/>
      <c r="D184" s="354"/>
      <c r="J184" s="1644"/>
      <c r="K184" s="1644"/>
      <c r="M184" s="1163"/>
      <c r="N184" s="1639"/>
      <c r="O184" s="1639"/>
      <c r="P184" s="1163"/>
      <c r="Q184" s="1163"/>
      <c r="R184" s="1163"/>
      <c r="S184" s="1163"/>
      <c r="T184" s="1639"/>
      <c r="U184" s="1163"/>
      <c r="V184" s="1163"/>
      <c r="W184" s="547"/>
      <c r="X184" s="1163"/>
      <c r="Y184" s="1163"/>
      <c r="Z184" s="1163"/>
      <c r="AA184" s="1163"/>
      <c r="AB184" s="1163"/>
      <c r="AC184" s="1635"/>
      <c r="AD184" s="569"/>
      <c r="AE184" s="569"/>
      <c r="AF184" s="569"/>
      <c r="AG184" s="569"/>
      <c r="AH184" s="1644">
        <v>11</v>
      </c>
    </row>
    <row s="1644" customFormat="1" customHeight="1" ht="11.549999999999999">
      <c r="A185" s="990"/>
      <c r="B185" s="1639"/>
      <c r="C185" s="1639"/>
      <c r="D185" s="354"/>
      <c r="J185" s="1644"/>
      <c r="K185" s="1644"/>
      <c r="M185" s="1163"/>
      <c r="N185" s="1639"/>
      <c r="O185" s="1639"/>
      <c r="P185" s="1163"/>
      <c r="Q185" s="1163"/>
      <c r="R185" s="1163"/>
      <c r="S185" s="1163"/>
      <c r="T185" s="1639"/>
      <c r="U185" s="1163"/>
      <c r="V185" s="1163"/>
      <c r="W185" s="547"/>
      <c r="X185" s="1163"/>
      <c r="Y185" s="1163"/>
      <c r="Z185" s="1163"/>
      <c r="AA185" s="1163"/>
      <c r="AB185" s="1163"/>
      <c r="AC185" s="1635"/>
      <c r="AD185" s="569"/>
      <c r="AE185" s="569"/>
      <c r="AF185" s="569"/>
      <c r="AG185" s="569"/>
      <c r="AH185" s="1644">
        <v>11</v>
      </c>
    </row>
    <row s="1644" customFormat="1" customHeight="1" ht="11.549999999999999">
      <c r="A186" s="990"/>
      <c r="B186" s="1639"/>
      <c r="C186" s="1639"/>
      <c r="D186" s="354"/>
      <c r="J186" s="1644"/>
      <c r="K186" s="1644"/>
      <c r="M186" s="1163"/>
      <c r="N186" s="1639"/>
      <c r="O186" s="1639"/>
      <c r="P186" s="1163"/>
      <c r="Q186" s="1163"/>
      <c r="R186" s="1163"/>
      <c r="S186" s="1163"/>
      <c r="T186" s="1639"/>
      <c r="U186" s="1163"/>
      <c r="V186" s="1163"/>
      <c r="W186" s="547"/>
      <c r="X186" s="1163"/>
      <c r="Y186" s="1163"/>
      <c r="Z186" s="1163"/>
      <c r="AA186" s="1163"/>
      <c r="AB186" s="1163"/>
      <c r="AC186" s="1635"/>
      <c r="AD186" s="569"/>
      <c r="AE186" s="569"/>
      <c r="AF186" s="569"/>
      <c r="AG186" s="569"/>
      <c r="AH186" s="1644">
        <v>11</v>
      </c>
    </row>
    <row s="1644" customFormat="1" customHeight="1" ht="11.549999999999999">
      <c r="A187" s="990"/>
      <c r="B187" s="1639"/>
      <c r="C187" s="1639"/>
      <c r="D187" s="354"/>
      <c r="J187" s="1644"/>
      <c r="K187" s="1644"/>
      <c r="M187" s="1163"/>
      <c r="N187" s="1639"/>
      <c r="O187" s="1639"/>
      <c r="P187" s="1163"/>
      <c r="Q187" s="1163"/>
      <c r="R187" s="1163"/>
      <c r="S187" s="1163"/>
      <c r="T187" s="1639"/>
      <c r="U187" s="1163"/>
      <c r="V187" s="1163"/>
      <c r="W187" s="547"/>
      <c r="X187" s="1163"/>
      <c r="Y187" s="1163"/>
      <c r="Z187" s="1163"/>
      <c r="AA187" s="1163"/>
      <c r="AB187" s="1163"/>
      <c r="AC187" s="1635"/>
      <c r="AD187" s="569"/>
      <c r="AE187" s="569"/>
      <c r="AF187" s="569"/>
      <c r="AG187" s="569"/>
      <c r="AH187" s="1644">
        <v>11</v>
      </c>
    </row>
    <row s="1644" customFormat="1" customHeight="1" ht="11.549999999999999">
      <c r="A188" s="990"/>
      <c r="B188" s="1639"/>
      <c r="C188" s="1639"/>
      <c r="D188" s="354"/>
      <c r="J188" s="1644"/>
      <c r="K188" s="1644"/>
      <c r="M188" s="1163"/>
      <c r="N188" s="1639"/>
      <c r="O188" s="1639"/>
      <c r="P188" s="1163"/>
      <c r="Q188" s="1163"/>
      <c r="R188" s="1163"/>
      <c r="S188" s="1163"/>
      <c r="T188" s="1639"/>
      <c r="U188" s="1163"/>
      <c r="V188" s="1163"/>
      <c r="W188" s="547"/>
      <c r="X188" s="1163"/>
      <c r="Y188" s="1163"/>
      <c r="Z188" s="1163"/>
      <c r="AA188" s="1163"/>
      <c r="AB188" s="1163"/>
      <c r="AC188" s="1635"/>
      <c r="AD188" s="569"/>
      <c r="AE188" s="569"/>
      <c r="AF188" s="569"/>
      <c r="AG188" s="569"/>
      <c r="AH188" s="1644">
        <v>11</v>
      </c>
    </row>
    <row s="1644" customFormat="1" customHeight="1" ht="11.549999999999999">
      <c r="A189" s="990"/>
      <c r="B189" s="1639"/>
      <c r="C189" s="1639"/>
      <c r="D189" s="354"/>
      <c r="J189" s="1644"/>
      <c r="K189" s="1644"/>
      <c r="M189" s="1163"/>
      <c r="N189" s="1639"/>
      <c r="O189" s="1639"/>
      <c r="P189" s="1163"/>
      <c r="Q189" s="1163"/>
      <c r="R189" s="1163"/>
      <c r="S189" s="1163"/>
      <c r="T189" s="1639"/>
      <c r="U189" s="1163"/>
      <c r="V189" s="1163"/>
      <c r="W189" s="547"/>
      <c r="X189" s="1163"/>
      <c r="Y189" s="1163"/>
      <c r="Z189" s="1163"/>
      <c r="AA189" s="1163"/>
      <c r="AB189" s="1163"/>
      <c r="AC189" s="1635"/>
      <c r="AD189" s="569"/>
      <c r="AE189" s="569"/>
      <c r="AF189" s="569"/>
      <c r="AG189" s="569"/>
      <c r="AH189" s="1644">
        <v>11</v>
      </c>
    </row>
    <row s="1644" customFormat="1" customHeight="1" ht="11.549999999999999">
      <c r="A190" s="990"/>
      <c r="B190" s="1639"/>
      <c r="C190" s="1639"/>
      <c r="D190" s="354"/>
      <c r="J190" s="1644"/>
      <c r="K190" s="1644"/>
      <c r="M190" s="1163"/>
      <c r="N190" s="1639"/>
      <c r="O190" s="1639"/>
      <c r="P190" s="1163"/>
      <c r="Q190" s="1163"/>
      <c r="R190" s="1163"/>
      <c r="S190" s="1163"/>
      <c r="T190" s="1639"/>
      <c r="U190" s="1163"/>
      <c r="V190" s="1163"/>
      <c r="W190" s="547"/>
      <c r="X190" s="1163"/>
      <c r="Y190" s="1163"/>
      <c r="Z190" s="1163"/>
      <c r="AA190" s="1163"/>
      <c r="AB190" s="1163"/>
      <c r="AC190" s="1635"/>
      <c r="AD190" s="569"/>
      <c r="AE190" s="569"/>
      <c r="AF190" s="569"/>
      <c r="AG190" s="569"/>
      <c r="AH190" s="1644">
        <v>11</v>
      </c>
    </row>
    <row s="1644" customFormat="1" customHeight="1" ht="11.549999999999999">
      <c r="A191" s="990"/>
      <c r="B191" s="1639"/>
      <c r="C191" s="1639"/>
      <c r="D191" s="354"/>
      <c r="J191" s="1644"/>
      <c r="K191" s="1644"/>
      <c r="M191" s="1163"/>
      <c r="N191" s="1639"/>
      <c r="O191" s="1639"/>
      <c r="P191" s="1163"/>
      <c r="Q191" s="1163"/>
      <c r="R191" s="1163"/>
      <c r="S191" s="1163"/>
      <c r="T191" s="1639"/>
      <c r="U191" s="1163"/>
      <c r="V191" s="1163"/>
      <c r="W191" s="547"/>
      <c r="X191" s="1163"/>
      <c r="Y191" s="1163"/>
      <c r="Z191" s="1163"/>
      <c r="AA191" s="1163"/>
      <c r="AB191" s="1163"/>
      <c r="AC191" s="1635"/>
      <c r="AD191" s="569"/>
      <c r="AE191" s="569"/>
      <c r="AF191" s="569"/>
      <c r="AG191" s="569"/>
      <c r="AH191" s="1644">
        <v>11</v>
      </c>
    </row>
    <row s="1644" customFormat="1" customHeight="1" ht="11.549999999999999">
      <c r="A192" s="990"/>
      <c r="B192" s="1639"/>
      <c r="C192" s="1639"/>
      <c r="D192" s="354"/>
      <c r="J192" s="1644"/>
      <c r="K192" s="1644"/>
      <c r="M192" s="1163"/>
      <c r="N192" s="1639"/>
      <c r="O192" s="1639"/>
      <c r="P192" s="1163"/>
      <c r="Q192" s="1163"/>
      <c r="R192" s="1163"/>
      <c r="S192" s="1163"/>
      <c r="T192" s="1639"/>
      <c r="U192" s="1163"/>
      <c r="V192" s="1163"/>
      <c r="W192" s="547"/>
      <c r="X192" s="1163"/>
      <c r="Y192" s="1163"/>
      <c r="Z192" s="1163"/>
      <c r="AA192" s="1163"/>
      <c r="AB192" s="1163"/>
      <c r="AC192" s="1635"/>
      <c r="AD192" s="569"/>
      <c r="AE192" s="569"/>
      <c r="AF192" s="569"/>
      <c r="AG192" s="569"/>
      <c r="AH192" s="1644">
        <v>11</v>
      </c>
    </row>
    <row s="1644" customFormat="1" customHeight="1" ht="11.549999999999999">
      <c r="A193" s="990"/>
      <c r="B193" s="1639"/>
      <c r="C193" s="1639"/>
      <c r="D193" s="354"/>
      <c r="J193" s="1644"/>
      <c r="K193" s="1644"/>
      <c r="M193" s="1163"/>
      <c r="N193" s="1639"/>
      <c r="O193" s="1639"/>
      <c r="P193" s="1163"/>
      <c r="Q193" s="1163"/>
      <c r="R193" s="1163"/>
      <c r="S193" s="1163"/>
      <c r="T193" s="1639"/>
      <c r="U193" s="1163"/>
      <c r="V193" s="1163"/>
      <c r="W193" s="547"/>
      <c r="X193" s="1163"/>
      <c r="Y193" s="1163"/>
      <c r="Z193" s="1163"/>
      <c r="AA193" s="1163"/>
      <c r="AB193" s="1163"/>
      <c r="AC193" s="1635"/>
      <c r="AD193" s="569"/>
      <c r="AE193" s="569"/>
      <c r="AF193" s="569"/>
      <c r="AG193" s="569"/>
      <c r="AH193" s="1644">
        <v>11</v>
      </c>
    </row>
    <row s="1644" customFormat="1" customHeight="1" ht="11.549999999999999">
      <c r="A194" s="990"/>
      <c r="B194" s="1639"/>
      <c r="C194" s="1639"/>
      <c r="D194" s="354"/>
      <c r="J194" s="1644"/>
      <c r="K194" s="1644"/>
      <c r="M194" s="1163"/>
      <c r="N194" s="1639"/>
      <c r="O194" s="1639"/>
      <c r="P194" s="1163"/>
      <c r="Q194" s="1163"/>
      <c r="R194" s="1163"/>
      <c r="S194" s="1163"/>
      <c r="T194" s="1639"/>
      <c r="U194" s="1163"/>
      <c r="V194" s="1163"/>
      <c r="W194" s="547"/>
      <c r="X194" s="1163"/>
      <c r="Y194" s="1163"/>
      <c r="Z194" s="1163"/>
      <c r="AA194" s="1163"/>
      <c r="AB194" s="1163"/>
      <c r="AC194" s="1635"/>
      <c r="AD194" s="569"/>
      <c r="AE194" s="569"/>
      <c r="AF194" s="569"/>
      <c r="AG194" s="569"/>
      <c r="AH194" s="1644">
        <v>11</v>
      </c>
    </row>
    <row s="1644" customFormat="1" customHeight="1" ht="11.549999999999999">
      <c r="A195" s="990"/>
      <c r="B195" s="1639"/>
      <c r="C195" s="1639"/>
      <c r="D195" s="354"/>
      <c r="J195" s="1644"/>
      <c r="K195" s="1644"/>
      <c r="M195" s="1163"/>
      <c r="N195" s="1639"/>
      <c r="O195" s="1639"/>
      <c r="P195" s="1163"/>
      <c r="Q195" s="1163"/>
      <c r="R195" s="1163"/>
      <c r="S195" s="1163"/>
      <c r="T195" s="1639"/>
      <c r="U195" s="1163"/>
      <c r="V195" s="1163"/>
      <c r="W195" s="547"/>
      <c r="X195" s="1163"/>
      <c r="Y195" s="1163"/>
      <c r="Z195" s="1163"/>
      <c r="AA195" s="1163"/>
      <c r="AB195" s="1163"/>
      <c r="AC195" s="1635"/>
      <c r="AD195" s="569"/>
      <c r="AE195" s="569"/>
      <c r="AF195" s="569"/>
      <c r="AG195" s="569"/>
      <c r="AH195" s="1644">
        <v>11</v>
      </c>
    </row>
    <row customHeight="1" ht="11.549999999999999">
      <c r="J196" s="1638"/>
      <c r="K196" s="1638"/>
      <c r="AH196" s="1634">
        <v>11</v>
      </c>
    </row>
    <row customHeight="1" ht="11.549999999999999">
      <c r="J197" s="1638"/>
      <c r="K197" s="1638"/>
      <c r="AH197" s="1634">
        <v>11</v>
      </c>
    </row>
    <row customHeight="1" ht="11.549999999999999">
      <c r="J198" s="1638"/>
      <c r="K198" s="1638"/>
      <c r="AH198" s="1634">
        <v>11</v>
      </c>
    </row>
    <row customHeight="1" ht="11.549999999999999">
      <c r="A199" s="993"/>
      <c r="B199" s="1634"/>
      <c r="D199" s="1634"/>
      <c r="J199" s="1638"/>
      <c r="K199" s="1638"/>
      <c r="M199" s="1634"/>
      <c r="P199" s="1634"/>
      <c r="Q199" s="1634"/>
      <c r="R199" s="1634"/>
      <c r="S199" s="1634"/>
      <c r="U199" s="1634"/>
      <c r="V199" s="1634"/>
      <c r="W199" s="1634"/>
      <c r="X199" s="1634"/>
      <c r="Y199" s="1634"/>
      <c r="Z199" s="1634"/>
      <c r="AA199" s="1634"/>
      <c r="AB199" s="1634"/>
      <c r="AC199" s="1634"/>
      <c r="AD199" s="1634"/>
      <c r="AE199" s="1634"/>
      <c r="AF199" s="1634"/>
      <c r="AG199" s="1634"/>
      <c r="AH199" s="1634">
        <v>11</v>
      </c>
    </row>
    <row customHeight="1" ht="11.549999999999999">
      <c r="A200" s="993"/>
      <c r="B200" s="1634"/>
      <c r="D200" s="1634"/>
      <c r="J200" s="1638"/>
      <c r="K200" s="1638"/>
      <c r="M200" s="1634"/>
      <c r="P200" s="1634"/>
      <c r="Q200" s="1634"/>
      <c r="R200" s="1634"/>
      <c r="S200" s="1634"/>
      <c r="U200" s="1634"/>
      <c r="V200" s="1634"/>
      <c r="W200" s="1634"/>
      <c r="X200" s="1634"/>
      <c r="Y200" s="1634"/>
      <c r="Z200" s="1634"/>
      <c r="AA200" s="1634"/>
      <c r="AB200" s="1634"/>
      <c r="AC200" s="1634"/>
      <c r="AD200" s="1634"/>
      <c r="AE200" s="1634"/>
      <c r="AF200" s="1634"/>
      <c r="AG200" s="1634"/>
      <c r="AH200" s="1634">
        <v>11</v>
      </c>
    </row>
    <row customHeight="1" ht="11.549999999999999">
      <c r="A201" s="993"/>
      <c r="B201" s="1634"/>
      <c r="D201" s="1634"/>
      <c r="J201" s="1638"/>
      <c r="K201" s="1638"/>
      <c r="M201" s="1634"/>
      <c r="P201" s="1634"/>
      <c r="Q201" s="1634"/>
      <c r="R201" s="1634"/>
      <c r="S201" s="1634"/>
      <c r="U201" s="1634"/>
      <c r="V201" s="1634"/>
      <c r="W201" s="1634"/>
      <c r="X201" s="1634"/>
      <c r="Y201" s="1634"/>
      <c r="Z201" s="1634"/>
      <c r="AA201" s="1634"/>
      <c r="AB201" s="1634"/>
      <c r="AC201" s="1634"/>
      <c r="AD201" s="1634"/>
      <c r="AE201" s="1634"/>
      <c r="AF201" s="1634"/>
      <c r="AG201" s="1634"/>
      <c r="AH201" s="1634">
        <v>11</v>
      </c>
    </row>
    <row customHeight="1" ht="11.549999999999999">
      <c r="A202" s="993"/>
      <c r="B202" s="1634"/>
      <c r="D202" s="1634"/>
      <c r="J202" s="1638"/>
      <c r="K202" s="1638"/>
      <c r="M202" s="1634"/>
      <c r="P202" s="1634"/>
      <c r="Q202" s="1634"/>
      <c r="R202" s="1634"/>
      <c r="S202" s="1634"/>
      <c r="U202" s="1634"/>
      <c r="V202" s="1634"/>
      <c r="W202" s="1634"/>
      <c r="X202" s="1634"/>
      <c r="Y202" s="1634"/>
      <c r="Z202" s="1634"/>
      <c r="AA202" s="1634"/>
      <c r="AB202" s="1634"/>
      <c r="AC202" s="1634"/>
      <c r="AD202" s="1634"/>
      <c r="AE202" s="1634"/>
      <c r="AF202" s="1634"/>
      <c r="AG202" s="1634"/>
      <c r="AH202" s="1634">
        <v>11</v>
      </c>
    </row>
    <row customHeight="1" ht="11.549999999999999">
      <c r="A203" s="993"/>
      <c r="B203" s="1634"/>
      <c r="D203" s="1634"/>
      <c r="J203" s="1638"/>
      <c r="K203" s="1638"/>
      <c r="M203" s="1634"/>
      <c r="P203" s="1634"/>
      <c r="Q203" s="1634"/>
      <c r="R203" s="1634"/>
      <c r="S203" s="1634"/>
      <c r="U203" s="1634"/>
      <c r="V203" s="1634"/>
      <c r="W203" s="1634"/>
      <c r="X203" s="1634"/>
      <c r="Y203" s="1634"/>
      <c r="Z203" s="1634"/>
      <c r="AA203" s="1634"/>
      <c r="AB203" s="1634"/>
      <c r="AC203" s="1634"/>
      <c r="AD203" s="1634"/>
      <c r="AE203" s="1634"/>
      <c r="AF203" s="1634"/>
      <c r="AG203" s="1634"/>
      <c r="AH203" s="1634">
        <v>11</v>
      </c>
    </row>
    <row customHeight="1" ht="11.549999999999999">
      <c r="A204" s="993"/>
      <c r="B204" s="1634"/>
      <c r="D204" s="1634"/>
      <c r="J204" s="1638"/>
      <c r="K204" s="1638"/>
      <c r="M204" s="1634"/>
      <c r="P204" s="1634"/>
      <c r="Q204" s="1634"/>
      <c r="R204" s="1634"/>
      <c r="S204" s="1634"/>
      <c r="U204" s="1634"/>
      <c r="V204" s="1634"/>
      <c r="W204" s="1634"/>
      <c r="X204" s="1634"/>
      <c r="Y204" s="1634"/>
      <c r="Z204" s="1634"/>
      <c r="AA204" s="1634"/>
      <c r="AB204" s="1634"/>
      <c r="AC204" s="1634"/>
      <c r="AD204" s="1634"/>
      <c r="AE204" s="1634"/>
      <c r="AF204" s="1634"/>
      <c r="AG204" s="1634"/>
      <c r="AH204" s="1634">
        <v>11</v>
      </c>
    </row>
    <row customHeight="1" ht="11.549999999999999">
      <c r="A205" s="993"/>
      <c r="B205" s="1634"/>
      <c r="D205" s="1634"/>
      <c r="J205" s="1638"/>
      <c r="K205" s="1638"/>
      <c r="M205" s="1634"/>
      <c r="P205" s="1634"/>
      <c r="Q205" s="1634"/>
      <c r="R205" s="1634"/>
      <c r="S205" s="1634"/>
      <c r="U205" s="1634"/>
      <c r="V205" s="1634"/>
      <c r="W205" s="1634"/>
      <c r="X205" s="1634"/>
      <c r="Y205" s="1634"/>
      <c r="Z205" s="1634"/>
      <c r="AA205" s="1634"/>
      <c r="AB205" s="1634"/>
      <c r="AC205" s="1634"/>
      <c r="AD205" s="1634"/>
      <c r="AE205" s="1634"/>
      <c r="AF205" s="1634"/>
      <c r="AG205" s="1634"/>
      <c r="AH205" s="1634">
        <v>11</v>
      </c>
    </row>
    <row customHeight="1" ht="11.549999999999999">
      <c r="A206" s="993"/>
      <c r="B206" s="1634"/>
      <c r="D206" s="1634"/>
      <c r="J206" s="1638"/>
      <c r="K206" s="1638"/>
      <c r="M206" s="1634"/>
      <c r="P206" s="1634"/>
      <c r="Q206" s="1634"/>
      <c r="R206" s="1634"/>
      <c r="S206" s="1634"/>
      <c r="U206" s="1634"/>
      <c r="V206" s="1634"/>
      <c r="W206" s="1634"/>
      <c r="X206" s="1634"/>
      <c r="Y206" s="1634"/>
      <c r="Z206" s="1634"/>
      <c r="AA206" s="1634"/>
      <c r="AB206" s="1634"/>
      <c r="AC206" s="1634"/>
      <c r="AD206" s="1634"/>
      <c r="AE206" s="1634"/>
      <c r="AF206" s="1634"/>
      <c r="AG206" s="1634"/>
      <c r="AH206" s="1634">
        <v>11</v>
      </c>
    </row>
    <row customHeight="1" ht="11.549999999999999">
      <c r="A207" s="993"/>
      <c r="B207" s="1634"/>
      <c r="D207" s="1634"/>
      <c r="J207" s="1638"/>
      <c r="K207" s="1638"/>
      <c r="M207" s="1634"/>
      <c r="P207" s="1634"/>
      <c r="Q207" s="1634"/>
      <c r="R207" s="1634"/>
      <c r="S207" s="1634"/>
      <c r="U207" s="1634"/>
      <c r="V207" s="1634"/>
      <c r="W207" s="1634"/>
      <c r="X207" s="1634"/>
      <c r="Y207" s="1634"/>
      <c r="Z207" s="1634"/>
      <c r="AA207" s="1634"/>
      <c r="AB207" s="1634"/>
      <c r="AC207" s="1634"/>
      <c r="AD207" s="1634"/>
      <c r="AE207" s="1634"/>
      <c r="AF207" s="1634"/>
      <c r="AG207" s="1634"/>
      <c r="AH207" s="1634">
        <v>11</v>
      </c>
    </row>
    <row customHeight="1" ht="11.549999999999999">
      <c r="A208" s="993"/>
      <c r="B208" s="1634"/>
      <c r="D208" s="1634"/>
      <c r="J208" s="1638"/>
      <c r="K208" s="1638"/>
      <c r="M208" s="1634"/>
      <c r="P208" s="1634"/>
      <c r="Q208" s="1634"/>
      <c r="R208" s="1634"/>
      <c r="S208" s="1634"/>
      <c r="U208" s="1634"/>
      <c r="V208" s="1634"/>
      <c r="W208" s="1634"/>
      <c r="X208" s="1634"/>
      <c r="Y208" s="1634"/>
      <c r="Z208" s="1634"/>
      <c r="AA208" s="1634"/>
      <c r="AB208" s="1634"/>
      <c r="AC208" s="1634"/>
      <c r="AD208" s="1634"/>
      <c r="AE208" s="1634"/>
      <c r="AF208" s="1634"/>
      <c r="AG208" s="1634"/>
      <c r="AH208" s="1634">
        <v>11</v>
      </c>
    </row>
    <row customHeight="1" ht="11.549999999999999">
      <c r="A209" s="993"/>
      <c r="B209" s="1634"/>
      <c r="D209" s="1634"/>
      <c r="J209" s="1638"/>
      <c r="K209" s="1638"/>
      <c r="M209" s="1634"/>
      <c r="P209" s="1634"/>
      <c r="Q209" s="1634"/>
      <c r="R209" s="1634"/>
      <c r="S209" s="1634"/>
      <c r="U209" s="1634"/>
      <c r="V209" s="1634"/>
      <c r="W209" s="1634"/>
      <c r="X209" s="1634"/>
      <c r="Y209" s="1634"/>
      <c r="Z209" s="1634"/>
      <c r="AA209" s="1634"/>
      <c r="AB209" s="1634"/>
      <c r="AC209" s="1634"/>
      <c r="AD209" s="1634"/>
      <c r="AE209" s="1634"/>
      <c r="AF209" s="1634"/>
      <c r="AG209" s="1634"/>
      <c r="AH209" s="1634">
        <v>11</v>
      </c>
    </row>
    <row customHeight="1" ht="11.25" hidden="1">
      <c r="A210" s="990" t="s">
        <v>82</v>
      </c>
      <c r="B210" s="1163">
        <v>0</v>
      </c>
      <c r="C210" s="1639">
        <v>0</v>
      </c>
      <c r="D210" s="1638">
        <v>3</v>
      </c>
      <c r="E210" s="1634">
        <v>7</v>
      </c>
      <c r="F210" s="1634">
        <v>54</v>
      </c>
      <c r="G210" s="1634">
        <v>10</v>
      </c>
      <c r="H210" s="1634">
        <v>0</v>
      </c>
      <c r="I210" s="1634">
        <v>40</v>
      </c>
      <c r="J210" s="1638">
        <v>0</v>
      </c>
      <c r="K210" s="1638">
        <v>0</v>
      </c>
      <c r="L210" s="1634">
        <v>102</v>
      </c>
      <c r="M210" s="1163">
        <v>9</v>
      </c>
      <c r="N210" s="1639">
        <v>5</v>
      </c>
      <c r="O210" s="1639">
        <v>3</v>
      </c>
      <c r="P210" s="1163">
        <v>3</v>
      </c>
      <c r="Q210" s="1163">
        <v>3</v>
      </c>
      <c r="R210" s="1163">
        <v>3</v>
      </c>
      <c r="S210" s="1163">
        <v>3</v>
      </c>
      <c r="T210" s="1639">
        <v>10</v>
      </c>
      <c r="U210" s="1163">
        <v>34</v>
      </c>
      <c r="V210" s="1163">
        <v>9</v>
      </c>
      <c r="W210" s="547">
        <v>8</v>
      </c>
      <c r="X210" s="1163">
        <v>8</v>
      </c>
      <c r="Y210" s="1163">
        <v>8</v>
      </c>
      <c r="Z210" s="1163">
        <v>8</v>
      </c>
      <c r="AA210" s="1163">
        <v>8</v>
      </c>
      <c r="AB210" s="1163">
        <v>8</v>
      </c>
      <c r="AC210" s="1635">
        <v>8</v>
      </c>
      <c r="AD210" s="1635">
        <v>8</v>
      </c>
      <c r="AE210" s="1635">
        <v>8</v>
      </c>
      <c r="AF210" s="1635">
        <v>8</v>
      </c>
      <c r="AG210" s="1635">
        <v>8</v>
      </c>
      <c r="AH210" s="1634">
        <v>11</v>
      </c>
    </row>
  </sheetData>
  <sheetProtection formatColumns="0" formatRows="0" autoFilter="0" sort="0" insertRows="0" insertColumns="1" deleteRows="0" deleteColumns="0"/>
  <mergeCells count="9">
    <mergeCell ref="F40:G40"/>
    <mergeCell ref="E6:I6"/>
    <mergeCell ref="E7:I7"/>
    <mergeCell ref="F10:G10"/>
    <mergeCell ref="L10:L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K34">
      <formula1>-9.99999999999999E+37</formula1>
      <formula2>9.99999999999999E+37</formula2>
    </dataValidation>
    <dataValidation type="decimal" allowBlank="1" showErrorMessage="1" errorTitle="Ошибка" error="Допускается ввод только действительных чисел!" sqref="H30:K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K35">
      <formula1>900</formula1>
    </dataValidation>
    <dataValidation type="decimal" allowBlank="1" showErrorMessage="1" errorTitle="Ошибка" error="Допускается ввод только неотрицательных чисел!" sqref="H31:K31 H2:K2 H15:K15 H17:K27 H36: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8CDEA8-A239-A954-B3FE-0.F3E60BCA}" mc:Ignorable="x14ac xr xr2 xr3">
  <sheetPr>
    <tabColor theme="9" tint="-0.25"/>
  </sheetPr>
  <dimension ref="A1:AB102"/>
  <sheetViews>
    <sheetView topLeftCell="A1" showGridLines="0" zoomScale="90" workbookViewId="0">
      <selection activeCell="M1" sqref="M1:N102"/>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4" style="1638" width="44.00390625" customWidth="1"/>
    <col min="15" max="15" style="1638" width="73.00390625" customWidth="1"/>
    <col min="16" max="16" style="1638" width="3.00390625" customWidth="1"/>
    <col min="17" max="27" style="1638" width="10.00390625" customWidth="1"/>
    <col min="28" max="28" style="1638" width="10.57421875" hidden="1"/>
  </cols>
  <sheetData>
    <row s="1369" customFormat="1" customHeight="1" ht="22.5" hidden="1">
      <c r="A1" s="539"/>
      <c r="B1" s="514"/>
      <c r="G1" s="420">
        <v>4</v>
      </c>
      <c r="I1" s="420">
        <v>4</v>
      </c>
      <c r="K1" s="1369">
        <v>4</v>
      </c>
      <c r="L1" s="1369"/>
      <c r="M1" s="1369">
        <v>4</v>
      </c>
      <c r="N1" s="1369"/>
      <c r="O1" s="420">
        <v>5</v>
      </c>
      <c r="AB1" s="420" t="s">
        <v>14</v>
      </c>
    </row>
    <row customHeight="1" ht="3">
      <c r="K2" s="1638"/>
      <c r="L2" s="1638"/>
      <c r="M2" s="1638"/>
      <c r="N2" s="1638"/>
      <c r="AB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K3" s="1638"/>
      <c r="L3" s="1638"/>
      <c r="M3" s="1638"/>
      <c r="N3" s="1638"/>
      <c r="AB3" s="508">
        <v>75</v>
      </c>
    </row>
    <row s="1638" customFormat="1" customHeight="1" ht="21">
      <c r="A4" s="954"/>
      <c r="B4" s="514"/>
      <c r="D4" s="2217" t="str">
        <f>IF(org=0,"Не определено",org)</f>
        <v>Филиал ПАО "ОГК-2"-Ставропольская ГРЭС</v>
      </c>
      <c r="E4" s="2218"/>
      <c r="F4" s="2219"/>
      <c r="K4" s="1638"/>
      <c r="L4" s="1638"/>
      <c r="M4" s="1638"/>
      <c r="N4" s="1638"/>
      <c r="AB4" s="761">
        <v>20</v>
      </c>
    </row>
    <row customHeight="1" ht="11.549999999999999">
      <c r="C5" s="512"/>
      <c r="D5" s="591"/>
      <c r="E5" s="591"/>
      <c r="F5" s="591"/>
      <c r="G5" s="591"/>
      <c r="H5" s="755"/>
      <c r="I5" s="591"/>
      <c r="J5" s="755"/>
      <c r="K5" s="1638"/>
      <c r="L5" s="755"/>
      <c r="M5" s="1638"/>
      <c r="N5" s="755"/>
      <c r="O5" s="591"/>
      <c r="AB5" s="508">
        <v>11</v>
      </c>
    </row>
    <row customHeight="1" ht="1.05">
      <c r="C6" s="512"/>
      <c r="D6" s="512"/>
      <c r="E6" s="525"/>
      <c r="F6" s="617"/>
      <c r="G6" s="1025"/>
      <c r="H6" s="1025"/>
      <c r="I6" s="1025" t="s">
        <v>117</v>
      </c>
      <c r="J6" s="1025"/>
      <c r="K6" s="1025" t="s">
        <v>123</v>
      </c>
      <c r="L6" s="1025"/>
      <c r="M6" s="1025" t="s">
        <v>125</v>
      </c>
      <c r="N6" s="1025"/>
      <c r="AB6" s="508">
        <v>1</v>
      </c>
    </row>
    <row customHeight="1" ht="11.549999999999999">
      <c r="D7" s="714"/>
      <c r="E7" s="2370" t="s">
        <v>105</v>
      </c>
      <c r="F7" s="2371"/>
      <c r="G7" s="2396" t="str">
        <f>IF(G6="","",INDEX(DIFFERENTIATION_UNMERGE_VD,MATCH(G6,DIFFERENTIATION_ID_DIFF,0)))</f>
        <v/>
      </c>
      <c r="H7" s="2397"/>
      <c r="I7" s="2396"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397"/>
      <c r="K7" s="2396" t="str">
        <f>IF(K6="","",INDEX(DIFFERENTIATION_UNMERGE_VD,MATCH(K6,DIFFERENTIATION_ID_DIFF,0)))</f>
        <v>Передача. Тепловая энергия</v>
      </c>
      <c r="L7" s="2397"/>
      <c r="M7" s="2396" t="str">
        <f>IF(M6="","",INDEX(DIFFERENTIATION_UNMERGE_VD,MATCH(M6,DIFFERENTIATION_ID_DIFF,0)))</f>
        <v>Производство. Теплоноситель</v>
      </c>
      <c r="N7" s="2397"/>
      <c r="O7" s="2178"/>
      <c r="P7" s="512"/>
      <c r="AB7" s="508">
        <v>11</v>
      </c>
    </row>
    <row customHeight="1" ht="11.549999999999999">
      <c r="A8" s="707"/>
      <c r="D8" s="714"/>
      <c r="E8" s="2370" t="s">
        <v>568</v>
      </c>
      <c r="F8" s="2371"/>
      <c r="G8" s="2396" t="str">
        <f>IF(G6="","",INDEX(DIFFERENTIATION_UNMERGE_AREA,MATCH(G6,DIFFERENTIATION_ID_DIFF,0)))</f>
        <v/>
      </c>
      <c r="H8" s="2397"/>
      <c r="I8" s="2396" t="str">
        <f>IF(I6="","",INDEX(DIFFERENTIATION_UNMERGE_AREA,MATCH(I6,DIFFERENTIATION_ID_DIFF,0)))</f>
        <v>без дифференциации</v>
      </c>
      <c r="J8" s="2397"/>
      <c r="K8" s="2396" t="str">
        <f>IF(K6="","",INDEX(DIFFERENTIATION_UNMERGE_AREA,MATCH(K6,DIFFERENTIATION_ID_DIFF,0)))</f>
        <v>без дифференциации</v>
      </c>
      <c r="L8" s="2397"/>
      <c r="M8" s="2396" t="str">
        <f>IF(M6="","",INDEX(DIFFERENTIATION_UNMERGE_AREA,MATCH(M6,DIFFERENTIATION_ID_DIFF,0)))</f>
        <v>без дифференциации</v>
      </c>
      <c r="N8" s="2397"/>
      <c r="O8" s="2202"/>
      <c r="P8" s="512"/>
      <c r="AB8" s="508">
        <v>11</v>
      </c>
    </row>
    <row customHeight="1" ht="11.549999999999999">
      <c r="A9" s="707"/>
      <c r="D9" s="714"/>
      <c r="E9" s="2370" t="s">
        <v>569</v>
      </c>
      <c r="F9" s="2371"/>
      <c r="G9" s="2396" t="str">
        <f>IF(G6="","",INDEX(DIFFERENTIATION_UNMERGE_SYSTEM,MATCH(G6,DIFFERENTIATION_ID_DIFF,0)))</f>
        <v/>
      </c>
      <c r="H9" s="2397"/>
      <c r="I9" s="2396" t="str">
        <f>IF(I6="","",INDEX(DIFFERENTIATION_UNMERGE_SYSTEM,MATCH(I6,DIFFERENTIATION_ID_DIFF,0)))</f>
        <v>без дифференциации</v>
      </c>
      <c r="J9" s="2397"/>
      <c r="K9" s="2396" t="str">
        <f>IF(K6="","",INDEX(DIFFERENTIATION_UNMERGE_SYSTEM,MATCH(K6,DIFFERENTIATION_ID_DIFF,0)))</f>
        <v>без дифференциации</v>
      </c>
      <c r="L9" s="2397"/>
      <c r="M9" s="2396" t="str">
        <f>IF(M6="","",INDEX(DIFFERENTIATION_UNMERGE_SYSTEM,MATCH(M6,DIFFERENTIATION_ID_DIFF,0)))</f>
        <v>без дифференциации</v>
      </c>
      <c r="N9" s="2397"/>
      <c r="O9" s="2202"/>
      <c r="P9" s="512"/>
      <c r="AB9" s="508">
        <v>11</v>
      </c>
    </row>
    <row s="1638" customFormat="1" customHeight="1" ht="11.549999999999999">
      <c r="A10" s="1024"/>
      <c r="B10" s="514"/>
      <c r="D10" s="2104" t="s">
        <v>304</v>
      </c>
      <c r="E10" s="2105"/>
      <c r="F10" s="2105"/>
      <c r="G10" s="2105"/>
      <c r="H10" s="2105"/>
      <c r="I10" s="2105"/>
      <c r="J10" s="2106"/>
      <c r="K10" s="2272"/>
      <c r="L10" s="2272"/>
      <c r="M10" s="2272"/>
      <c r="N10" s="2272"/>
      <c r="O10" s="2202"/>
      <c r="P10" s="512"/>
      <c r="AB10" s="761">
        <v>11</v>
      </c>
    </row>
    <row s="1638" customFormat="1" customHeight="1" ht="24">
      <c r="A11" s="2388"/>
      <c r="B11" s="2388"/>
      <c r="C11" s="660"/>
      <c r="D11" s="706" t="s">
        <v>88</v>
      </c>
      <c r="E11" s="708" t="s">
        <v>812</v>
      </c>
      <c r="F11" s="708" t="s">
        <v>570</v>
      </c>
      <c r="G11" s="468" t="s">
        <v>307</v>
      </c>
      <c r="H11" s="468" t="s">
        <v>394</v>
      </c>
      <c r="I11" s="810" t="s">
        <v>307</v>
      </c>
      <c r="J11" s="811" t="s">
        <v>394</v>
      </c>
      <c r="K11" s="2315" t="s">
        <v>307</v>
      </c>
      <c r="L11" s="2315" t="s">
        <v>394</v>
      </c>
      <c r="M11" s="2315" t="s">
        <v>307</v>
      </c>
      <c r="N11" s="2315" t="s">
        <v>394</v>
      </c>
      <c r="O11" s="2235"/>
      <c r="P11" s="661"/>
      <c r="AB11" s="512">
        <v>23</v>
      </c>
    </row>
    <row s="1645" customFormat="1" customHeight="1" ht="10.5">
      <c r="A12" s="955"/>
      <c r="D12" s="1028" t="s">
        <v>109</v>
      </c>
      <c r="E12" s="1028" t="s">
        <v>110</v>
      </c>
      <c r="F12" s="1028" t="s">
        <v>90</v>
      </c>
      <c r="G12" s="1029" t="str">
        <f>G1&amp;".1"</f>
        <v>4.1</v>
      </c>
      <c r="H12" s="1029" t="str">
        <f>G1&amp;".2"</f>
        <v>4.2</v>
      </c>
      <c r="I12" s="1029" t="str">
        <f>I1&amp;".1"</f>
        <v>4.1</v>
      </c>
      <c r="J12" s="1029" t="str">
        <f>I1&amp;".2"</f>
        <v>4.2</v>
      </c>
      <c r="K12" s="2377" t="str">
        <f>K1&amp;".1"</f>
        <v>4.1</v>
      </c>
      <c r="L12" s="2377" t="str">
        <f>K1&amp;".2"</f>
        <v>4.2</v>
      </c>
      <c r="M12" s="2377" t="str">
        <f>M1&amp;".1"</f>
        <v>4.1</v>
      </c>
      <c r="N12" s="2377" t="str">
        <f>M1&amp;".2"</f>
        <v>4.2</v>
      </c>
      <c r="O12" s="1029"/>
      <c r="AB12" s="514">
        <v>10</v>
      </c>
    </row>
    <row customHeight="1" ht="22.5">
      <c r="A13" s="2395" t="s">
        <v>813</v>
      </c>
      <c r="D13" s="956" t="s">
        <v>109</v>
      </c>
      <c r="E13" s="282" t="s">
        <v>814</v>
      </c>
      <c r="F13" s="663" t="s">
        <v>815</v>
      </c>
      <c r="G13" s="560"/>
      <c r="H13" s="664"/>
      <c r="I13" s="560"/>
      <c r="J13" s="664"/>
      <c r="K13" s="560"/>
      <c r="L13" s="665"/>
      <c r="M13" s="560"/>
      <c r="N13" s="665"/>
      <c r="O13" s="292" t="s">
        <v>816</v>
      </c>
      <c r="P13" s="723"/>
      <c r="AB13" s="508">
        <v>0</v>
      </c>
    </row>
    <row customHeight="1" ht="22.5">
      <c r="A14" s="2395"/>
      <c r="D14" s="542" t="s">
        <v>110</v>
      </c>
      <c r="E14" s="282" t="s">
        <v>817</v>
      </c>
      <c r="F14" s="663" t="s">
        <v>818</v>
      </c>
      <c r="G14" s="560"/>
      <c r="H14" s="665"/>
      <c r="I14" s="560"/>
      <c r="J14" s="665"/>
      <c r="K14" s="560"/>
      <c r="L14" s="665"/>
      <c r="M14" s="560"/>
      <c r="N14" s="665"/>
      <c r="O14" s="292" t="s">
        <v>819</v>
      </c>
      <c r="P14" s="723"/>
      <c r="AB14" s="508">
        <v>0</v>
      </c>
    </row>
    <row s="1638" customFormat="1" customHeight="1" ht="78.75">
      <c r="A15" s="2395"/>
      <c r="B15" s="514"/>
      <c r="D15" s="956" t="s">
        <v>90</v>
      </c>
      <c r="E15" s="710" t="s">
        <v>820</v>
      </c>
      <c r="F15" s="953" t="s">
        <v>310</v>
      </c>
      <c r="G15" s="953" t="s">
        <v>310</v>
      </c>
      <c r="H15" s="109"/>
      <c r="I15" s="953" t="s">
        <v>310</v>
      </c>
      <c r="J15" s="109"/>
      <c r="K15" s="2315" t="s">
        <v>310</v>
      </c>
      <c r="L15" s="2504"/>
      <c r="M15" s="2315" t="s">
        <v>310</v>
      </c>
      <c r="N15" s="2504"/>
      <c r="O15" s="292" t="s">
        <v>821</v>
      </c>
      <c r="P15" s="723"/>
      <c r="AB15" s="761">
        <v>0</v>
      </c>
    </row>
    <row s="1638" customFormat="1" customHeight="1" ht="22.5">
      <c r="A16" s="2395"/>
      <c r="B16" s="514"/>
      <c r="D16" s="956" t="s">
        <v>328</v>
      </c>
      <c r="E16" s="957" t="s">
        <v>822</v>
      </c>
      <c r="F16" s="953" t="s">
        <v>823</v>
      </c>
      <c r="G16" s="820"/>
      <c r="H16" s="109"/>
      <c r="I16" s="820"/>
      <c r="J16" s="109"/>
      <c r="K16" s="820"/>
      <c r="L16" s="2504"/>
      <c r="M16" s="820"/>
      <c r="N16" s="2504"/>
      <c r="O16" s="292"/>
      <c r="P16" s="723"/>
      <c r="AB16" s="761">
        <v>0</v>
      </c>
    </row>
    <row s="1638" customFormat="1" customHeight="1" ht="22.5">
      <c r="A17" s="2395"/>
      <c r="B17" s="514"/>
      <c r="D17" s="956" t="s">
        <v>336</v>
      </c>
      <c r="E17" s="957" t="s">
        <v>824</v>
      </c>
      <c r="F17" s="953" t="s">
        <v>825</v>
      </c>
      <c r="G17" s="820"/>
      <c r="H17" s="109"/>
      <c r="I17" s="820"/>
      <c r="J17" s="109"/>
      <c r="K17" s="820"/>
      <c r="L17" s="2504"/>
      <c r="M17" s="820"/>
      <c r="N17" s="2504"/>
      <c r="O17" s="292"/>
      <c r="P17" s="723"/>
      <c r="AB17" s="761">
        <v>0</v>
      </c>
    </row>
    <row s="1638" customFormat="1" customHeight="1" ht="33.75">
      <c r="A18" s="2395"/>
      <c r="B18" s="514"/>
      <c r="D18" s="956" t="s">
        <v>338</v>
      </c>
      <c r="E18" s="957" t="s">
        <v>826</v>
      </c>
      <c r="F18" s="953" t="s">
        <v>575</v>
      </c>
      <c r="G18" s="683"/>
      <c r="H18" s="109"/>
      <c r="I18" s="683"/>
      <c r="J18" s="109"/>
      <c r="K18" s="683"/>
      <c r="L18" s="2504"/>
      <c r="M18" s="683"/>
      <c r="N18" s="2504"/>
      <c r="O18" s="292"/>
      <c r="P18" s="723"/>
      <c r="AB18" s="761">
        <v>0</v>
      </c>
    </row>
    <row customHeight="1" ht="101.25">
      <c r="A19" s="2395"/>
      <c r="D19" s="956" t="s">
        <v>91</v>
      </c>
      <c r="E19" s="282" t="s">
        <v>827</v>
      </c>
      <c r="F19" s="663" t="s">
        <v>550</v>
      </c>
      <c r="G19" s="666"/>
      <c r="H19" s="665"/>
      <c r="I19" s="958"/>
      <c r="J19" s="665"/>
      <c r="K19" s="2520"/>
      <c r="L19" s="665"/>
      <c r="M19" s="2520"/>
      <c r="N19" s="665"/>
      <c r="O19" s="292" t="s">
        <v>828</v>
      </c>
      <c r="P19" s="723"/>
      <c r="AB19" s="508">
        <v>0</v>
      </c>
    </row>
    <row s="1638" customFormat="1" customHeight="1" ht="18.75">
      <c r="A20" s="2395"/>
      <c r="C20" s="959"/>
      <c r="D20" s="956" t="s">
        <v>759</v>
      </c>
      <c r="E20" s="957" t="s">
        <v>829</v>
      </c>
      <c r="F20" s="953" t="s">
        <v>310</v>
      </c>
      <c r="G20" s="953" t="s">
        <v>310</v>
      </c>
      <c r="H20" s="952" t="s">
        <v>310</v>
      </c>
      <c r="I20" s="953" t="s">
        <v>310</v>
      </c>
      <c r="J20" s="952" t="s">
        <v>310</v>
      </c>
      <c r="K20" s="2315" t="s">
        <v>310</v>
      </c>
      <c r="L20" s="2263" t="s">
        <v>310</v>
      </c>
      <c r="M20" s="2315" t="s">
        <v>310</v>
      </c>
      <c r="N20" s="2263" t="s">
        <v>310</v>
      </c>
      <c r="O20" s="951"/>
      <c r="P20" s="723"/>
      <c r="AA20" s="678"/>
      <c r="AB20" s="761">
        <v>0</v>
      </c>
    </row>
    <row s="1638" customFormat="1" customHeight="1" ht="33.75">
      <c r="A21" s="2395"/>
      <c r="C21" s="959"/>
      <c r="D21" s="956" t="s">
        <v>762</v>
      </c>
      <c r="E21" s="579" t="s">
        <v>830</v>
      </c>
      <c r="F21" s="953" t="s">
        <v>831</v>
      </c>
      <c r="G21" s="683"/>
      <c r="H21" s="109"/>
      <c r="I21" s="683"/>
      <c r="J21" s="109"/>
      <c r="K21" s="683"/>
      <c r="L21" s="2504"/>
      <c r="M21" s="683"/>
      <c r="N21" s="2504"/>
      <c r="O21" s="951"/>
      <c r="P21" s="723"/>
      <c r="AA21" s="678"/>
      <c r="AB21" s="761">
        <v>0</v>
      </c>
    </row>
    <row s="1638" customFormat="1" customHeight="1" ht="33.75">
      <c r="A22" s="2395"/>
      <c r="C22" s="959"/>
      <c r="D22" s="956" t="s">
        <v>765</v>
      </c>
      <c r="E22" s="579" t="s">
        <v>832</v>
      </c>
      <c r="F22" s="953" t="s">
        <v>833</v>
      </c>
      <c r="G22" s="683"/>
      <c r="H22" s="109"/>
      <c r="I22" s="683"/>
      <c r="J22" s="109"/>
      <c r="K22" s="683"/>
      <c r="L22" s="2504"/>
      <c r="M22" s="683"/>
      <c r="N22" s="2504"/>
      <c r="O22" s="951"/>
      <c r="P22" s="723"/>
      <c r="AA22" s="678"/>
      <c r="AB22" s="761">
        <v>0</v>
      </c>
    </row>
    <row s="1638" customFormat="1" customHeight="1" ht="22.5">
      <c r="A23" s="2395"/>
      <c r="C23" s="959"/>
      <c r="D23" s="956" t="s">
        <v>801</v>
      </c>
      <c r="E23" s="957" t="s">
        <v>834</v>
      </c>
      <c r="F23" s="953" t="s">
        <v>310</v>
      </c>
      <c r="G23" s="953" t="s">
        <v>310</v>
      </c>
      <c r="H23" s="952" t="s">
        <v>310</v>
      </c>
      <c r="I23" s="953" t="s">
        <v>310</v>
      </c>
      <c r="J23" s="952" t="s">
        <v>310</v>
      </c>
      <c r="K23" s="2315" t="s">
        <v>310</v>
      </c>
      <c r="L23" s="2263" t="s">
        <v>310</v>
      </c>
      <c r="M23" s="2315" t="s">
        <v>310</v>
      </c>
      <c r="N23" s="2263" t="s">
        <v>310</v>
      </c>
      <c r="O23" s="951"/>
      <c r="P23" s="723"/>
      <c r="AA23" s="678"/>
      <c r="AB23" s="761">
        <v>0</v>
      </c>
    </row>
    <row s="1638" customFormat="1" customHeight="1" ht="22.5">
      <c r="A24" s="2395"/>
      <c r="C24" s="959"/>
      <c r="D24" s="956" t="s">
        <v>835</v>
      </c>
      <c r="E24" s="579" t="s">
        <v>836</v>
      </c>
      <c r="F24" s="953" t="s">
        <v>837</v>
      </c>
      <c r="G24" s="683"/>
      <c r="H24" s="689"/>
      <c r="I24" s="683"/>
      <c r="J24" s="689"/>
      <c r="K24" s="683"/>
      <c r="L24" s="2356"/>
      <c r="M24" s="683"/>
      <c r="N24" s="2356"/>
      <c r="O24" s="951"/>
      <c r="P24" s="723"/>
      <c r="AA24" s="678"/>
      <c r="AB24" s="761">
        <v>0</v>
      </c>
    </row>
    <row s="1638" customFormat="1" customHeight="1" ht="22.5">
      <c r="A25" s="2395"/>
      <c r="C25" s="959"/>
      <c r="D25" s="956" t="s">
        <v>838</v>
      </c>
      <c r="E25" s="579" t="s">
        <v>839</v>
      </c>
      <c r="F25" s="953" t="s">
        <v>310</v>
      </c>
      <c r="G25" s="953" t="s">
        <v>310</v>
      </c>
      <c r="H25" s="952" t="s">
        <v>310</v>
      </c>
      <c r="I25" s="953" t="s">
        <v>310</v>
      </c>
      <c r="J25" s="952" t="s">
        <v>310</v>
      </c>
      <c r="K25" s="2315" t="s">
        <v>310</v>
      </c>
      <c r="L25" s="2263" t="s">
        <v>310</v>
      </c>
      <c r="M25" s="2315" t="s">
        <v>310</v>
      </c>
      <c r="N25" s="2263" t="s">
        <v>310</v>
      </c>
      <c r="O25" s="951"/>
      <c r="P25" s="723"/>
      <c r="AA25" s="678"/>
      <c r="AB25" s="761">
        <v>0</v>
      </c>
    </row>
    <row s="1638" customFormat="1" customHeight="1" ht="18.75">
      <c r="A26" s="2395"/>
      <c r="C26" s="959"/>
      <c r="D26" s="956" t="s">
        <v>840</v>
      </c>
      <c r="E26" s="556" t="s">
        <v>841</v>
      </c>
      <c r="F26" s="953" t="s">
        <v>842</v>
      </c>
      <c r="G26" s="683"/>
      <c r="H26" s="689"/>
      <c r="I26" s="683"/>
      <c r="J26" s="689"/>
      <c r="K26" s="683"/>
      <c r="L26" s="2356"/>
      <c r="M26" s="683"/>
      <c r="N26" s="2356"/>
      <c r="O26" s="951"/>
      <c r="P26" s="723"/>
      <c r="AA26" s="678"/>
      <c r="AB26" s="761">
        <v>0</v>
      </c>
    </row>
    <row s="1638" customFormat="1" customHeight="1" ht="18.75">
      <c r="A27" s="2395"/>
      <c r="C27" s="959"/>
      <c r="D27" s="956" t="s">
        <v>843</v>
      </c>
      <c r="E27" s="556" t="s">
        <v>844</v>
      </c>
      <c r="F27" s="953" t="s">
        <v>845</v>
      </c>
      <c r="G27" s="683"/>
      <c r="H27" s="689"/>
      <c r="I27" s="683"/>
      <c r="J27" s="689"/>
      <c r="K27" s="683"/>
      <c r="L27" s="2356"/>
      <c r="M27" s="683"/>
      <c r="N27" s="2356"/>
      <c r="O27" s="951"/>
      <c r="P27" s="723"/>
      <c r="AA27" s="678"/>
      <c r="AB27" s="761">
        <v>0</v>
      </c>
    </row>
    <row s="1638" customFormat="1" customHeight="1" ht="18.75">
      <c r="A28" s="2395"/>
      <c r="C28" s="959"/>
      <c r="D28" s="956" t="s">
        <v>846</v>
      </c>
      <c r="E28" s="579" t="s">
        <v>847</v>
      </c>
      <c r="F28" s="953" t="s">
        <v>310</v>
      </c>
      <c r="G28" s="953" t="s">
        <v>310</v>
      </c>
      <c r="H28" s="952" t="s">
        <v>310</v>
      </c>
      <c r="I28" s="953" t="s">
        <v>310</v>
      </c>
      <c r="J28" s="952" t="s">
        <v>310</v>
      </c>
      <c r="K28" s="2315" t="s">
        <v>310</v>
      </c>
      <c r="L28" s="2263" t="s">
        <v>310</v>
      </c>
      <c r="M28" s="2315" t="s">
        <v>310</v>
      </c>
      <c r="N28" s="2263" t="s">
        <v>310</v>
      </c>
      <c r="O28" s="951"/>
      <c r="P28" s="723"/>
      <c r="AA28" s="678"/>
      <c r="AB28" s="761">
        <v>0</v>
      </c>
    </row>
    <row s="1638" customFormat="1" customHeight="1" ht="18.75">
      <c r="A29" s="2395"/>
      <c r="C29" s="959"/>
      <c r="D29" s="956" t="s">
        <v>848</v>
      </c>
      <c r="E29" s="556" t="s">
        <v>841</v>
      </c>
      <c r="F29" s="953" t="s">
        <v>849</v>
      </c>
      <c r="G29" s="683"/>
      <c r="H29" s="689"/>
      <c r="I29" s="683"/>
      <c r="J29" s="689"/>
      <c r="K29" s="683"/>
      <c r="L29" s="2356"/>
      <c r="M29" s="683"/>
      <c r="N29" s="2356"/>
      <c r="O29" s="951"/>
      <c r="P29" s="723"/>
      <c r="AA29" s="678"/>
      <c r="AB29" s="761">
        <v>0</v>
      </c>
    </row>
    <row s="1638" customFormat="1" customHeight="1" ht="18.75">
      <c r="A30" s="2395"/>
      <c r="C30" s="959"/>
      <c r="D30" s="956" t="s">
        <v>850</v>
      </c>
      <c r="E30" s="556" t="s">
        <v>851</v>
      </c>
      <c r="F30" s="953" t="s">
        <v>852</v>
      </c>
      <c r="G30" s="683"/>
      <c r="H30" s="689"/>
      <c r="I30" s="683"/>
      <c r="J30" s="689"/>
      <c r="K30" s="683"/>
      <c r="L30" s="2356"/>
      <c r="M30" s="683"/>
      <c r="N30" s="2356"/>
      <c r="O30" s="951"/>
      <c r="P30" s="723"/>
      <c r="AA30" s="678"/>
      <c r="AB30" s="761">
        <v>0</v>
      </c>
    </row>
    <row customHeight="1" ht="126.75">
      <c r="A31" s="2395"/>
      <c r="D31" s="956" t="s">
        <v>111</v>
      </c>
      <c r="E31" s="282" t="s">
        <v>853</v>
      </c>
      <c r="F31" s="663" t="s">
        <v>562</v>
      </c>
      <c r="G31" s="560"/>
      <c r="H31" s="665"/>
      <c r="I31" s="560"/>
      <c r="J31" s="665"/>
      <c r="K31" s="560"/>
      <c r="L31" s="665"/>
      <c r="M31" s="560"/>
      <c r="N31" s="665"/>
      <c r="O31" s="292" t="s">
        <v>854</v>
      </c>
      <c r="P31" s="723"/>
      <c r="AB31" s="508">
        <v>0</v>
      </c>
    </row>
    <row customHeight="1" ht="56.25">
      <c r="A32" s="2395"/>
      <c r="D32" s="956" t="s">
        <v>92</v>
      </c>
      <c r="E32" s="282" t="s">
        <v>855</v>
      </c>
      <c r="F32" s="542" t="s">
        <v>825</v>
      </c>
      <c r="G32" s="560"/>
      <c r="H32" s="665"/>
      <c r="I32" s="560"/>
      <c r="J32" s="665"/>
      <c r="K32" s="560"/>
      <c r="L32" s="665"/>
      <c r="M32" s="560"/>
      <c r="N32" s="665"/>
      <c r="O32" s="292" t="s">
        <v>856</v>
      </c>
      <c r="P32" s="723"/>
      <c r="AB32" s="508">
        <v>0</v>
      </c>
    </row>
    <row customHeight="1" ht="11.25">
      <c r="A33" s="2395"/>
      <c r="E33" s="667"/>
      <c r="F33" s="184"/>
      <c r="G33" s="184"/>
      <c r="H33" s="184"/>
      <c r="I33" s="184"/>
      <c r="J33" s="184"/>
      <c r="K33" s="1067"/>
      <c r="L33" s="1067"/>
      <c r="M33" s="1067"/>
      <c r="N33" s="1067"/>
      <c r="O33" s="184"/>
      <c r="AB33" s="508">
        <v>0</v>
      </c>
    </row>
    <row customHeight="1" ht="12.75">
      <c r="A34" s="2395"/>
      <c r="D34" s="68">
        <v>1</v>
      </c>
      <c r="E34" s="338" t="s">
        <v>857</v>
      </c>
      <c r="K34" s="1638"/>
      <c r="L34" s="1638"/>
      <c r="M34" s="1638"/>
      <c r="N34" s="1638"/>
      <c r="AB34" s="508">
        <v>0</v>
      </c>
    </row>
    <row customHeight="1" ht="11.25">
      <c r="A35" s="2395"/>
      <c r="D35" s="372"/>
      <c r="E35" s="338" t="s">
        <v>858</v>
      </c>
      <c r="K35" s="1638"/>
      <c r="L35" s="1638"/>
      <c r="M35" s="1638"/>
      <c r="N35" s="1638"/>
      <c r="AB35" s="508">
        <v>0</v>
      </c>
    </row>
    <row s="1638" customFormat="1" customHeight="1" ht="11.549999999999999">
      <c r="A36" s="1036"/>
      <c r="B36" s="521"/>
      <c r="D36" s="1037"/>
      <c r="E36" s="1038"/>
      <c r="K36" s="1638"/>
      <c r="L36" s="1638"/>
      <c r="M36" s="1638"/>
      <c r="N36" s="1638"/>
      <c r="AB36" s="512">
        <v>11</v>
      </c>
    </row>
    <row s="1638" customFormat="1" customHeight="1" ht="22.5" hidden="1">
      <c r="A37" s="2395" t="s">
        <v>859</v>
      </c>
      <c r="B37" s="514"/>
      <c r="D37" s="956">
        <v>1</v>
      </c>
      <c r="E37" s="710" t="s">
        <v>860</v>
      </c>
      <c r="F37" s="663" t="s">
        <v>815</v>
      </c>
      <c r="G37" s="560"/>
      <c r="H37" s="522"/>
      <c r="I37" s="560"/>
      <c r="J37" s="522"/>
      <c r="K37" s="560"/>
      <c r="L37" s="522"/>
      <c r="M37" s="560"/>
      <c r="N37" s="522"/>
      <c r="O37" s="292" t="s">
        <v>861</v>
      </c>
      <c r="AB37" s="761">
        <v>0</v>
      </c>
    </row>
    <row s="1638" customFormat="1" customHeight="1" ht="22.5" hidden="1">
      <c r="A38" s="2395"/>
      <c r="B38" s="514"/>
      <c r="D38" s="672" t="s">
        <v>110</v>
      </c>
      <c r="E38" s="1035" t="s">
        <v>862</v>
      </c>
      <c r="F38" s="1039" t="s">
        <v>550</v>
      </c>
      <c r="G38" s="1039" t="s">
        <v>550</v>
      </c>
      <c r="H38" s="1033"/>
      <c r="I38" s="1039" t="s">
        <v>550</v>
      </c>
      <c r="J38" s="1033"/>
      <c r="K38" s="1039" t="s">
        <v>550</v>
      </c>
      <c r="L38" s="1033"/>
      <c r="M38" s="1039" t="s">
        <v>550</v>
      </c>
      <c r="N38" s="1033"/>
      <c r="O38" s="1034"/>
      <c r="AB38" s="761">
        <v>0</v>
      </c>
    </row>
    <row s="1638" customFormat="1" customHeight="1" ht="33.75" hidden="1">
      <c r="A39" s="2395"/>
      <c r="B39" s="514"/>
      <c r="D39" s="668" t="s">
        <v>717</v>
      </c>
      <c r="E39" s="726" t="s">
        <v>863</v>
      </c>
      <c r="F39" s="663" t="s">
        <v>864</v>
      </c>
      <c r="G39" s="671"/>
      <c r="H39" s="1026"/>
      <c r="I39" s="671"/>
      <c r="J39" s="1026"/>
      <c r="K39" s="1172"/>
      <c r="L39" s="1026"/>
      <c r="M39" s="1172"/>
      <c r="N39" s="1026"/>
      <c r="O39" s="292" t="s">
        <v>865</v>
      </c>
      <c r="AB39" s="761">
        <v>0</v>
      </c>
    </row>
    <row s="1638" customFormat="1" customHeight="1" ht="33.75" hidden="1">
      <c r="A40" s="2395"/>
      <c r="B40" s="514"/>
      <c r="D40" s="668" t="s">
        <v>720</v>
      </c>
      <c r="E40" s="726" t="s">
        <v>866</v>
      </c>
      <c r="F40" s="1030" t="s">
        <v>867</v>
      </c>
      <c r="G40" s="744"/>
      <c r="H40" s="1026"/>
      <c r="I40" s="744"/>
      <c r="J40" s="1026"/>
      <c r="K40" s="744"/>
      <c r="L40" s="1026"/>
      <c r="M40" s="744"/>
      <c r="N40" s="1026"/>
      <c r="O40" s="292" t="s">
        <v>868</v>
      </c>
      <c r="AB40" s="761">
        <v>0</v>
      </c>
    </row>
    <row s="1638" customFormat="1" customHeight="1" ht="22.5" hidden="1">
      <c r="A41" s="2395"/>
      <c r="B41" s="514"/>
      <c r="D41" s="668" t="s">
        <v>90</v>
      </c>
      <c r="E41" s="725" t="s">
        <v>869</v>
      </c>
      <c r="F41" s="663" t="s">
        <v>550</v>
      </c>
      <c r="G41" s="663" t="s">
        <v>550</v>
      </c>
      <c r="H41" s="1027"/>
      <c r="I41" s="663" t="s">
        <v>550</v>
      </c>
      <c r="J41" s="1027"/>
      <c r="K41" s="2107" t="s">
        <v>550</v>
      </c>
      <c r="L41" s="1027"/>
      <c r="M41" s="2107" t="s">
        <v>550</v>
      </c>
      <c r="N41" s="1027"/>
      <c r="O41" s="305"/>
      <c r="AB41" s="761">
        <v>0</v>
      </c>
    </row>
    <row s="1638" customFormat="1" customHeight="1" ht="45" hidden="1">
      <c r="A42" s="2395"/>
      <c r="B42" s="514"/>
      <c r="D42" s="668" t="s">
        <v>328</v>
      </c>
      <c r="E42" s="726" t="s">
        <v>870</v>
      </c>
      <c r="F42" s="663" t="s">
        <v>562</v>
      </c>
      <c r="G42" s="560"/>
      <c r="H42" s="1027"/>
      <c r="I42" s="560"/>
      <c r="J42" s="1027"/>
      <c r="K42" s="560"/>
      <c r="L42" s="1027"/>
      <c r="M42" s="560"/>
      <c r="N42" s="1027"/>
      <c r="O42" s="305" t="s">
        <v>871</v>
      </c>
      <c r="AB42" s="761">
        <v>0</v>
      </c>
    </row>
    <row s="1638" customFormat="1" customHeight="1" ht="45" hidden="1">
      <c r="A43" s="2395"/>
      <c r="B43" s="514"/>
      <c r="D43" s="668" t="s">
        <v>336</v>
      </c>
      <c r="E43" s="670" t="s">
        <v>872</v>
      </c>
      <c r="F43" s="1031" t="s">
        <v>562</v>
      </c>
      <c r="G43" s="745"/>
      <c r="H43" s="1026"/>
      <c r="I43" s="745"/>
      <c r="J43" s="1026"/>
      <c r="K43" s="745"/>
      <c r="L43" s="1026"/>
      <c r="M43" s="745"/>
      <c r="N43" s="1026"/>
      <c r="O43" s="305" t="s">
        <v>873</v>
      </c>
      <c r="AB43" s="761">
        <v>0</v>
      </c>
    </row>
    <row s="1638" customFormat="1" customHeight="1" ht="11.25" hidden="1">
      <c r="A44" s="2395"/>
      <c r="B44" s="514"/>
      <c r="D44" s="668" t="s">
        <v>91</v>
      </c>
      <c r="E44" s="669" t="s">
        <v>874</v>
      </c>
      <c r="F44" s="663" t="s">
        <v>864</v>
      </c>
      <c r="G44" s="671"/>
      <c r="H44" s="1026"/>
      <c r="I44" s="671"/>
      <c r="J44" s="1026"/>
      <c r="K44" s="1172"/>
      <c r="L44" s="1026"/>
      <c r="M44" s="1172"/>
      <c r="N44" s="1026"/>
      <c r="O44" s="292"/>
      <c r="AB44" s="761">
        <v>0</v>
      </c>
    </row>
    <row s="1638" customFormat="1" customHeight="1" ht="11.25" hidden="1">
      <c r="A45" s="2395"/>
      <c r="B45" s="514"/>
      <c r="D45" s="668" t="s">
        <v>759</v>
      </c>
      <c r="E45" s="670" t="s">
        <v>875</v>
      </c>
      <c r="F45" s="663" t="s">
        <v>864</v>
      </c>
      <c r="G45" s="671"/>
      <c r="H45" s="1026"/>
      <c r="I45" s="671"/>
      <c r="J45" s="1026"/>
      <c r="K45" s="1172"/>
      <c r="L45" s="1026"/>
      <c r="M45" s="1172"/>
      <c r="N45" s="1026"/>
      <c r="O45" s="292"/>
      <c r="AB45" s="761">
        <v>0</v>
      </c>
    </row>
    <row s="1638" customFormat="1" customHeight="1" ht="11.25" hidden="1">
      <c r="A46" s="2395"/>
      <c r="B46" s="514"/>
      <c r="D46" s="668" t="s">
        <v>801</v>
      </c>
      <c r="E46" s="670" t="s">
        <v>876</v>
      </c>
      <c r="F46" s="663" t="s">
        <v>864</v>
      </c>
      <c r="G46" s="671"/>
      <c r="H46" s="1026"/>
      <c r="I46" s="671"/>
      <c r="J46" s="1026"/>
      <c r="K46" s="1172"/>
      <c r="L46" s="1026"/>
      <c r="M46" s="1172"/>
      <c r="N46" s="1026"/>
      <c r="O46" s="292"/>
      <c r="AB46" s="761">
        <v>0</v>
      </c>
    </row>
    <row s="1638" customFormat="1" customHeight="1" ht="11.25" hidden="1">
      <c r="A47" s="2395"/>
      <c r="B47" s="514"/>
      <c r="D47" s="668" t="s">
        <v>804</v>
      </c>
      <c r="E47" s="670" t="s">
        <v>877</v>
      </c>
      <c r="F47" s="663" t="s">
        <v>864</v>
      </c>
      <c r="G47" s="671"/>
      <c r="H47" s="1026"/>
      <c r="I47" s="671"/>
      <c r="J47" s="1026"/>
      <c r="K47" s="1172"/>
      <c r="L47" s="1026"/>
      <c r="M47" s="1172"/>
      <c r="N47" s="1026"/>
      <c r="O47" s="292"/>
      <c r="AB47" s="761">
        <v>0</v>
      </c>
    </row>
    <row s="1638" customFormat="1" customHeight="1" ht="11.25" hidden="1">
      <c r="A48" s="2395"/>
      <c r="B48" s="514"/>
      <c r="D48" s="668" t="s">
        <v>878</v>
      </c>
      <c r="E48" s="674" t="s">
        <v>879</v>
      </c>
      <c r="F48" s="663" t="s">
        <v>864</v>
      </c>
      <c r="G48" s="671"/>
      <c r="H48" s="1026"/>
      <c r="I48" s="671"/>
      <c r="J48" s="1026"/>
      <c r="K48" s="1172"/>
      <c r="L48" s="1026"/>
      <c r="M48" s="1172"/>
      <c r="N48" s="1026"/>
      <c r="O48" s="292"/>
      <c r="AB48" s="761">
        <v>0</v>
      </c>
    </row>
    <row s="1638" customFormat="1" customHeight="1" ht="11.25" hidden="1">
      <c r="A49" s="2395"/>
      <c r="B49" s="514"/>
      <c r="D49" s="668" t="s">
        <v>880</v>
      </c>
      <c r="E49" s="674" t="s">
        <v>881</v>
      </c>
      <c r="F49" s="663" t="s">
        <v>864</v>
      </c>
      <c r="G49" s="671"/>
      <c r="H49" s="1026"/>
      <c r="I49" s="671"/>
      <c r="J49" s="1026"/>
      <c r="K49" s="1172"/>
      <c r="L49" s="1026"/>
      <c r="M49" s="1172"/>
      <c r="N49" s="1026"/>
      <c r="O49" s="292"/>
      <c r="AB49" s="761">
        <v>0</v>
      </c>
    </row>
    <row s="1638" customFormat="1" customHeight="1" ht="11.25" hidden="1">
      <c r="A50" s="2395"/>
      <c r="B50" s="514"/>
      <c r="D50" s="668" t="s">
        <v>882</v>
      </c>
      <c r="E50" s="670" t="s">
        <v>883</v>
      </c>
      <c r="F50" s="663" t="s">
        <v>864</v>
      </c>
      <c r="G50" s="671"/>
      <c r="H50" s="1026"/>
      <c r="I50" s="671"/>
      <c r="J50" s="1026"/>
      <c r="K50" s="1172"/>
      <c r="L50" s="1026"/>
      <c r="M50" s="1172"/>
      <c r="N50" s="1026"/>
      <c r="O50" s="292"/>
      <c r="AB50" s="761">
        <v>0</v>
      </c>
    </row>
    <row s="1638" customFormat="1" customHeight="1" ht="11.25" hidden="1">
      <c r="A51" s="2395"/>
      <c r="B51" s="514"/>
      <c r="D51" s="668" t="s">
        <v>884</v>
      </c>
      <c r="E51" s="670" t="s">
        <v>885</v>
      </c>
      <c r="F51" s="663" t="s">
        <v>864</v>
      </c>
      <c r="G51" s="671"/>
      <c r="H51" s="1026"/>
      <c r="I51" s="671"/>
      <c r="J51" s="1026"/>
      <c r="K51" s="1172"/>
      <c r="L51" s="1026"/>
      <c r="M51" s="1172"/>
      <c r="N51" s="1026"/>
      <c r="O51" s="292"/>
      <c r="AB51" s="761">
        <v>0</v>
      </c>
    </row>
    <row s="1638" customFormat="1" customHeight="1" ht="45" hidden="1">
      <c r="A52" s="2395"/>
      <c r="B52" s="514"/>
      <c r="D52" s="668" t="s">
        <v>111</v>
      </c>
      <c r="E52" s="669" t="s">
        <v>886</v>
      </c>
      <c r="F52" s="663" t="s">
        <v>864</v>
      </c>
      <c r="G52" s="671"/>
      <c r="H52" s="1026"/>
      <c r="I52" s="671"/>
      <c r="J52" s="1026"/>
      <c r="K52" s="1172"/>
      <c r="L52" s="1026"/>
      <c r="M52" s="1172"/>
      <c r="N52" s="1026"/>
      <c r="O52" s="292"/>
      <c r="AB52" s="761">
        <v>0</v>
      </c>
    </row>
    <row s="1638" customFormat="1" customHeight="1" ht="11.25" hidden="1">
      <c r="A53" s="2395"/>
      <c r="B53" s="514"/>
      <c r="D53" s="668" t="s">
        <v>317</v>
      </c>
      <c r="E53" s="670" t="s">
        <v>875</v>
      </c>
      <c r="F53" s="663" t="s">
        <v>864</v>
      </c>
      <c r="G53" s="671"/>
      <c r="H53" s="1026"/>
      <c r="I53" s="671"/>
      <c r="J53" s="1026"/>
      <c r="K53" s="1172"/>
      <c r="L53" s="1026"/>
      <c r="M53" s="1172"/>
      <c r="N53" s="1026"/>
      <c r="O53" s="292"/>
      <c r="AB53" s="761">
        <v>0</v>
      </c>
    </row>
    <row s="1638" customFormat="1" customHeight="1" ht="11.25" hidden="1">
      <c r="A54" s="2395"/>
      <c r="B54" s="514"/>
      <c r="D54" s="668" t="s">
        <v>887</v>
      </c>
      <c r="E54" s="670" t="s">
        <v>876</v>
      </c>
      <c r="F54" s="663" t="s">
        <v>864</v>
      </c>
      <c r="G54" s="671"/>
      <c r="H54" s="1026"/>
      <c r="I54" s="671"/>
      <c r="J54" s="1026"/>
      <c r="K54" s="1172"/>
      <c r="L54" s="1026"/>
      <c r="M54" s="1172"/>
      <c r="N54" s="1026"/>
      <c r="O54" s="292"/>
      <c r="AB54" s="761">
        <v>0</v>
      </c>
    </row>
    <row s="1638" customFormat="1" customHeight="1" ht="11.25" hidden="1">
      <c r="A55" s="2395"/>
      <c r="B55" s="514"/>
      <c r="D55" s="668" t="s">
        <v>888</v>
      </c>
      <c r="E55" s="670" t="s">
        <v>877</v>
      </c>
      <c r="F55" s="663" t="s">
        <v>864</v>
      </c>
      <c r="G55" s="671"/>
      <c r="H55" s="1026"/>
      <c r="I55" s="671"/>
      <c r="J55" s="1026"/>
      <c r="K55" s="1172"/>
      <c r="L55" s="1026"/>
      <c r="M55" s="1172"/>
      <c r="N55" s="1026"/>
      <c r="O55" s="292"/>
      <c r="AB55" s="761">
        <v>0</v>
      </c>
    </row>
    <row s="1638" customFormat="1" customHeight="1" ht="11.25" hidden="1">
      <c r="A56" s="2395"/>
      <c r="B56" s="514"/>
      <c r="D56" s="668" t="s">
        <v>889</v>
      </c>
      <c r="E56" s="674" t="s">
        <v>879</v>
      </c>
      <c r="F56" s="663" t="s">
        <v>864</v>
      </c>
      <c r="G56" s="671"/>
      <c r="H56" s="1026"/>
      <c r="I56" s="671"/>
      <c r="J56" s="1026"/>
      <c r="K56" s="1172"/>
      <c r="L56" s="1026"/>
      <c r="M56" s="1172"/>
      <c r="N56" s="1026"/>
      <c r="O56" s="292"/>
      <c r="AB56" s="761">
        <v>0</v>
      </c>
    </row>
    <row s="1638" customFormat="1" customHeight="1" ht="11.25" hidden="1">
      <c r="A57" s="2395"/>
      <c r="B57" s="514"/>
      <c r="D57" s="668" t="s">
        <v>890</v>
      </c>
      <c r="E57" s="674" t="s">
        <v>881</v>
      </c>
      <c r="F57" s="663" t="s">
        <v>864</v>
      </c>
      <c r="G57" s="671"/>
      <c r="H57" s="1026"/>
      <c r="I57" s="671"/>
      <c r="J57" s="1026"/>
      <c r="K57" s="1172"/>
      <c r="L57" s="1026"/>
      <c r="M57" s="1172"/>
      <c r="N57" s="1026"/>
      <c r="O57" s="292"/>
      <c r="AB57" s="761">
        <v>0</v>
      </c>
    </row>
    <row s="1638" customFormat="1" customHeight="1" ht="11.25" hidden="1">
      <c r="A58" s="2395"/>
      <c r="B58" s="514"/>
      <c r="D58" s="668" t="s">
        <v>891</v>
      </c>
      <c r="E58" s="670" t="s">
        <v>883</v>
      </c>
      <c r="F58" s="663" t="s">
        <v>864</v>
      </c>
      <c r="G58" s="671"/>
      <c r="H58" s="1026"/>
      <c r="I58" s="671"/>
      <c r="J58" s="1026"/>
      <c r="K58" s="1172"/>
      <c r="L58" s="1026"/>
      <c r="M58" s="1172"/>
      <c r="N58" s="1026"/>
      <c r="O58" s="292"/>
      <c r="AB58" s="761">
        <v>0</v>
      </c>
    </row>
    <row s="1638" customFormat="1" customHeight="1" ht="11.25" hidden="1">
      <c r="A59" s="2395"/>
      <c r="B59" s="514"/>
      <c r="D59" s="668" t="s">
        <v>892</v>
      </c>
      <c r="E59" s="670" t="s">
        <v>885</v>
      </c>
      <c r="F59" s="663" t="s">
        <v>864</v>
      </c>
      <c r="G59" s="671"/>
      <c r="H59" s="1026"/>
      <c r="I59" s="671"/>
      <c r="J59" s="1026"/>
      <c r="K59" s="1172"/>
      <c r="L59" s="1026"/>
      <c r="M59" s="1172"/>
      <c r="N59" s="1026"/>
      <c r="O59" s="292"/>
      <c r="AB59" s="761">
        <v>0</v>
      </c>
    </row>
    <row s="1638" customFormat="1" customHeight="1" ht="33.75" hidden="1">
      <c r="A60" s="2395"/>
      <c r="B60" s="514"/>
      <c r="D60" s="668" t="s">
        <v>92</v>
      </c>
      <c r="E60" s="669" t="s">
        <v>893</v>
      </c>
      <c r="F60" s="724" t="s">
        <v>562</v>
      </c>
      <c r="G60" s="745"/>
      <c r="H60" s="1026"/>
      <c r="I60" s="745"/>
      <c r="J60" s="1026"/>
      <c r="K60" s="745"/>
      <c r="L60" s="1026"/>
      <c r="M60" s="745"/>
      <c r="N60" s="1026"/>
      <c r="O60" s="305" t="s">
        <v>894</v>
      </c>
      <c r="AB60" s="761">
        <v>0</v>
      </c>
    </row>
    <row s="1638" customFormat="1" customHeight="1" ht="33.75" hidden="1">
      <c r="A61" s="2395"/>
      <c r="B61" s="514"/>
      <c r="D61" s="668" t="s">
        <v>93</v>
      </c>
      <c r="E61" s="669" t="s">
        <v>895</v>
      </c>
      <c r="F61" s="729" t="s">
        <v>825</v>
      </c>
      <c r="G61" s="671"/>
      <c r="H61" s="1026"/>
      <c r="I61" s="671"/>
      <c r="J61" s="1026"/>
      <c r="K61" s="1172"/>
      <c r="L61" s="1026"/>
      <c r="M61" s="1172"/>
      <c r="N61" s="1026"/>
      <c r="O61" s="292"/>
      <c r="AB61" s="761">
        <v>0</v>
      </c>
    </row>
    <row s="1638" customFormat="1" customHeight="1" ht="22.5" hidden="1">
      <c r="A62" s="2395"/>
      <c r="B62" s="514" t="s">
        <v>592</v>
      </c>
      <c r="D62" s="668" t="s">
        <v>112</v>
      </c>
      <c r="E62" s="669" t="s">
        <v>896</v>
      </c>
      <c r="F62" s="729" t="s">
        <v>310</v>
      </c>
      <c r="G62" s="385"/>
      <c r="H62" s="1026"/>
      <c r="I62" s="385"/>
      <c r="J62" s="1026"/>
      <c r="K62" s="1167"/>
      <c r="L62" s="1026"/>
      <c r="M62" s="1167"/>
      <c r="N62" s="1026"/>
      <c r="O62" s="292" t="s">
        <v>637</v>
      </c>
      <c r="AB62" s="761">
        <v>0</v>
      </c>
    </row>
    <row s="1638" customFormat="1" customHeight="1" ht="45" hidden="1">
      <c r="A63" s="2395"/>
      <c r="B63" s="514" t="s">
        <v>592</v>
      </c>
      <c r="D63" s="668" t="s">
        <v>897</v>
      </c>
      <c r="E63" s="670" t="s">
        <v>898</v>
      </c>
      <c r="F63" s="724" t="s">
        <v>310</v>
      </c>
      <c r="G63" s="385"/>
      <c r="H63" s="1026"/>
      <c r="I63" s="385"/>
      <c r="J63" s="1026"/>
      <c r="K63" s="1167"/>
      <c r="L63" s="1026"/>
      <c r="M63" s="1167"/>
      <c r="N63" s="1026"/>
      <c r="O63" s="292" t="s">
        <v>637</v>
      </c>
      <c r="AB63" s="761">
        <v>0</v>
      </c>
    </row>
    <row s="1638" customFormat="1" customHeight="1" ht="11.549999999999999">
      <c r="A64" s="1036"/>
      <c r="B64" s="521"/>
      <c r="D64" s="1037"/>
      <c r="E64" s="1038"/>
      <c r="K64" s="1638"/>
      <c r="L64" s="1638"/>
      <c r="M64" s="1638"/>
      <c r="N64" s="1638"/>
      <c r="AB64" s="512">
        <v>11</v>
      </c>
    </row>
    <row s="1638" customFormat="1" customHeight="1" ht="22.5" hidden="1">
      <c r="A65" s="2395" t="s">
        <v>899</v>
      </c>
      <c r="B65" s="514"/>
      <c r="D65" s="668">
        <v>1</v>
      </c>
      <c r="E65" s="747" t="s">
        <v>900</v>
      </c>
      <c r="F65" s="743" t="s">
        <v>815</v>
      </c>
      <c r="G65" s="744"/>
      <c r="H65" s="1032"/>
      <c r="I65" s="744"/>
      <c r="J65" s="1032"/>
      <c r="K65" s="744"/>
      <c r="L65" s="1032"/>
      <c r="M65" s="744"/>
      <c r="N65" s="1032"/>
      <c r="O65" s="304" t="s">
        <v>901</v>
      </c>
      <c r="AB65" s="761">
        <v>0</v>
      </c>
    </row>
    <row s="1638" customFormat="1" customHeight="1" ht="56.25" hidden="1">
      <c r="A66" s="2395"/>
      <c r="B66" s="514"/>
      <c r="D66" s="746" t="s">
        <v>110</v>
      </c>
      <c r="E66" s="710" t="s">
        <v>902</v>
      </c>
      <c r="F66" s="663" t="s">
        <v>550</v>
      </c>
      <c r="G66" s="663" t="s">
        <v>550</v>
      </c>
      <c r="H66" s="522"/>
      <c r="I66" s="663" t="s">
        <v>550</v>
      </c>
      <c r="J66" s="522"/>
      <c r="K66" s="2107" t="s">
        <v>550</v>
      </c>
      <c r="L66" s="522"/>
      <c r="M66" s="2107" t="s">
        <v>550</v>
      </c>
      <c r="N66" s="522"/>
      <c r="O66" s="292"/>
      <c r="AB66" s="761">
        <v>0</v>
      </c>
    </row>
    <row s="1638" customFormat="1" customHeight="1" ht="33.75" hidden="1">
      <c r="A67" s="2395"/>
      <c r="B67" s="514"/>
      <c r="D67" s="746" t="s">
        <v>714</v>
      </c>
      <c r="E67" s="957" t="s">
        <v>903</v>
      </c>
      <c r="F67" s="663" t="s">
        <v>867</v>
      </c>
      <c r="G67" s="730"/>
      <c r="H67" s="522"/>
      <c r="I67" s="730"/>
      <c r="J67" s="522"/>
      <c r="K67" s="730"/>
      <c r="L67" s="522"/>
      <c r="M67" s="730"/>
      <c r="N67" s="522"/>
      <c r="O67" s="292"/>
      <c r="AB67" s="761">
        <v>0</v>
      </c>
    </row>
    <row s="1638" customFormat="1" customHeight="1" ht="22.5" hidden="1">
      <c r="A68" s="2395"/>
      <c r="B68" s="514"/>
      <c r="D68" s="746" t="s">
        <v>311</v>
      </c>
      <c r="E68" s="957" t="s">
        <v>904</v>
      </c>
      <c r="F68" s="663" t="s">
        <v>867</v>
      </c>
      <c r="G68" s="730"/>
      <c r="H68" s="522"/>
      <c r="I68" s="730"/>
      <c r="J68" s="522"/>
      <c r="K68" s="730"/>
      <c r="L68" s="522"/>
      <c r="M68" s="730"/>
      <c r="N68" s="522"/>
      <c r="O68" s="292"/>
      <c r="AB68" s="761">
        <v>0</v>
      </c>
    </row>
    <row s="1638" customFormat="1" customHeight="1" ht="22.5" hidden="1">
      <c r="A69" s="2395"/>
      <c r="B69" s="514"/>
      <c r="D69" s="746" t="s">
        <v>314</v>
      </c>
      <c r="E69" s="957" t="s">
        <v>905</v>
      </c>
      <c r="F69" s="724" t="s">
        <v>562</v>
      </c>
      <c r="G69" s="745"/>
      <c r="H69" s="522"/>
      <c r="I69" s="745"/>
      <c r="J69" s="522"/>
      <c r="K69" s="745"/>
      <c r="L69" s="522"/>
      <c r="M69" s="745"/>
      <c r="N69" s="522"/>
      <c r="O69" s="292"/>
      <c r="AB69" s="761">
        <v>0</v>
      </c>
    </row>
    <row s="1638" customFormat="1" customHeight="1" ht="22.5" hidden="1">
      <c r="A70" s="2395"/>
      <c r="B70" s="514"/>
      <c r="D70" s="746" t="s">
        <v>734</v>
      </c>
      <c r="E70" s="957" t="s">
        <v>906</v>
      </c>
      <c r="F70" s="724" t="s">
        <v>562</v>
      </c>
      <c r="G70" s="745"/>
      <c r="H70" s="522"/>
      <c r="I70" s="745"/>
      <c r="J70" s="522"/>
      <c r="K70" s="745"/>
      <c r="L70" s="522"/>
      <c r="M70" s="745"/>
      <c r="N70" s="522"/>
      <c r="O70" s="292"/>
      <c r="AB70" s="761">
        <v>0</v>
      </c>
    </row>
    <row s="1638" customFormat="1" customHeight="1" ht="22.5" hidden="1">
      <c r="A71" s="2395"/>
      <c r="B71" s="514"/>
      <c r="D71" s="668" t="s">
        <v>90</v>
      </c>
      <c r="E71" s="669" t="s">
        <v>907</v>
      </c>
      <c r="F71" s="663" t="s">
        <v>867</v>
      </c>
      <c r="G71" s="560"/>
      <c r="H71" s="1033"/>
      <c r="I71" s="560"/>
      <c r="J71" s="1033"/>
      <c r="K71" s="560"/>
      <c r="L71" s="1033"/>
      <c r="M71" s="560"/>
      <c r="N71" s="1033"/>
      <c r="O71" s="305"/>
      <c r="AB71" s="761">
        <v>0</v>
      </c>
    </row>
    <row s="1638" customFormat="1" customHeight="1" ht="56.25" hidden="1">
      <c r="A72" s="2395"/>
      <c r="B72" s="514"/>
      <c r="D72" s="668" t="s">
        <v>91</v>
      </c>
      <c r="E72" s="669" t="s">
        <v>908</v>
      </c>
      <c r="F72" s="724" t="s">
        <v>562</v>
      </c>
      <c r="G72" s="745"/>
      <c r="H72" s="1026"/>
      <c r="I72" s="745"/>
      <c r="J72" s="1026"/>
      <c r="K72" s="745"/>
      <c r="L72" s="1026"/>
      <c r="M72" s="745"/>
      <c r="N72" s="1026"/>
      <c r="O72" s="305"/>
      <c r="AB72" s="761">
        <v>0</v>
      </c>
    </row>
    <row s="1638" customFormat="1" customHeight="1" ht="33.75" hidden="1">
      <c r="A73" s="2395"/>
      <c r="B73" s="514"/>
      <c r="D73" s="668" t="s">
        <v>111</v>
      </c>
      <c r="E73" s="669" t="s">
        <v>909</v>
      </c>
      <c r="F73" s="729" t="s">
        <v>825</v>
      </c>
      <c r="G73" s="671"/>
      <c r="H73" s="1026"/>
      <c r="I73" s="671"/>
      <c r="J73" s="1026"/>
      <c r="K73" s="1172"/>
      <c r="L73" s="1026"/>
      <c r="M73" s="1172"/>
      <c r="N73" s="1026"/>
      <c r="O73" s="292"/>
      <c r="AB73" s="761">
        <v>0</v>
      </c>
    </row>
    <row s="1638" customFormat="1" customHeight="1" ht="22.5" hidden="1">
      <c r="A74" s="2395"/>
      <c r="B74" s="514" t="s">
        <v>592</v>
      </c>
      <c r="D74" s="668" t="s">
        <v>92</v>
      </c>
      <c r="E74" s="669" t="s">
        <v>910</v>
      </c>
      <c r="F74" s="729" t="s">
        <v>310</v>
      </c>
      <c r="G74" s="385"/>
      <c r="H74" s="1026"/>
      <c r="I74" s="385"/>
      <c r="J74" s="1026"/>
      <c r="K74" s="1167"/>
      <c r="L74" s="1026"/>
      <c r="M74" s="1167"/>
      <c r="N74" s="1026"/>
      <c r="O74" s="292" t="s">
        <v>637</v>
      </c>
      <c r="AB74" s="761">
        <v>0</v>
      </c>
    </row>
    <row s="1638" customFormat="1" customHeight="1" ht="45" hidden="1">
      <c r="A75" s="2395"/>
      <c r="B75" s="514" t="s">
        <v>592</v>
      </c>
      <c r="D75" s="668" t="s">
        <v>658</v>
      </c>
      <c r="E75" s="670" t="s">
        <v>911</v>
      </c>
      <c r="F75" s="724" t="s">
        <v>310</v>
      </c>
      <c r="G75" s="385"/>
      <c r="H75" s="1026"/>
      <c r="I75" s="385"/>
      <c r="J75" s="1026"/>
      <c r="K75" s="1167"/>
      <c r="L75" s="1026"/>
      <c r="M75" s="1167"/>
      <c r="N75" s="1026"/>
      <c r="O75" s="292" t="s">
        <v>637</v>
      </c>
      <c r="AB75" s="761">
        <v>0</v>
      </c>
    </row>
    <row s="1638" customFormat="1" customHeight="1" ht="11.549999999999999">
      <c r="A76" s="1036"/>
      <c r="B76" s="521"/>
      <c r="D76" s="1037"/>
      <c r="E76" s="1038"/>
      <c r="K76" s="1638"/>
      <c r="L76" s="1638"/>
      <c r="M76" s="1638"/>
      <c r="N76" s="1638"/>
      <c r="AB76" s="512">
        <v>11</v>
      </c>
    </row>
    <row s="1638" customFormat="1" customHeight="1" ht="11.25" hidden="1">
      <c r="A77" s="2395" t="s">
        <v>912</v>
      </c>
      <c r="B77" s="514"/>
      <c r="D77" s="668">
        <v>1</v>
      </c>
      <c r="E77" s="669" t="s">
        <v>913</v>
      </c>
      <c r="F77" s="724" t="s">
        <v>815</v>
      </c>
      <c r="G77" s="727"/>
      <c r="H77" s="1026"/>
      <c r="I77" s="727"/>
      <c r="J77" s="1026"/>
      <c r="K77" s="727"/>
      <c r="L77" s="1026"/>
      <c r="M77" s="727"/>
      <c r="N77" s="1026"/>
      <c r="O77" s="292" t="s">
        <v>914</v>
      </c>
      <c r="AB77" s="761">
        <v>0</v>
      </c>
    </row>
    <row s="1638" customFormat="1" customHeight="1" ht="11.25" hidden="1">
      <c r="A78" s="2395"/>
      <c r="B78" s="514"/>
      <c r="D78" s="668" t="s">
        <v>110</v>
      </c>
      <c r="E78" s="669" t="s">
        <v>915</v>
      </c>
      <c r="F78" s="724" t="s">
        <v>815</v>
      </c>
      <c r="G78" s="727"/>
      <c r="H78" s="1026"/>
      <c r="I78" s="727"/>
      <c r="J78" s="1026"/>
      <c r="K78" s="727"/>
      <c r="L78" s="1026"/>
      <c r="M78" s="727"/>
      <c r="N78" s="1026"/>
      <c r="O78" s="292" t="s">
        <v>916</v>
      </c>
      <c r="AB78" s="761">
        <v>0</v>
      </c>
    </row>
    <row s="1638" customFormat="1" customHeight="1" ht="22.5" hidden="1">
      <c r="A79" s="2395"/>
      <c r="B79" s="514"/>
      <c r="D79" s="668" t="s">
        <v>90</v>
      </c>
      <c r="E79" s="725" t="s">
        <v>917</v>
      </c>
      <c r="F79" s="663" t="s">
        <v>864</v>
      </c>
      <c r="G79" s="727"/>
      <c r="H79" s="1026"/>
      <c r="I79" s="727"/>
      <c r="J79" s="1026"/>
      <c r="K79" s="727"/>
      <c r="L79" s="1026"/>
      <c r="M79" s="727"/>
      <c r="N79" s="1026"/>
      <c r="O79" s="292" t="s">
        <v>918</v>
      </c>
      <c r="AB79" s="761">
        <v>0</v>
      </c>
    </row>
    <row s="1638" customFormat="1" customHeight="1" ht="11.25" hidden="1">
      <c r="A80" s="2395"/>
      <c r="B80" s="514"/>
      <c r="D80" s="668" t="s">
        <v>328</v>
      </c>
      <c r="E80" s="726" t="s">
        <v>919</v>
      </c>
      <c r="F80" s="663" t="s">
        <v>864</v>
      </c>
      <c r="G80" s="727"/>
      <c r="H80" s="1026"/>
      <c r="I80" s="727"/>
      <c r="J80" s="1026"/>
      <c r="K80" s="727"/>
      <c r="L80" s="1026"/>
      <c r="M80" s="727"/>
      <c r="N80" s="1026"/>
      <c r="O80" s="292"/>
      <c r="AB80" s="761">
        <v>0</v>
      </c>
    </row>
    <row s="1638" customFormat="1" customHeight="1" ht="11.25" hidden="1">
      <c r="A81" s="2395"/>
      <c r="B81" s="514"/>
      <c r="D81" s="668" t="s">
        <v>336</v>
      </c>
      <c r="E81" s="726" t="s">
        <v>920</v>
      </c>
      <c r="F81" s="663" t="s">
        <v>864</v>
      </c>
      <c r="G81" s="727"/>
      <c r="H81" s="1026"/>
      <c r="I81" s="727"/>
      <c r="J81" s="1026"/>
      <c r="K81" s="727"/>
      <c r="L81" s="1026"/>
      <c r="M81" s="727"/>
      <c r="N81" s="1026"/>
      <c r="O81" s="292"/>
      <c r="AB81" s="761">
        <v>0</v>
      </c>
    </row>
    <row s="1638" customFormat="1" customHeight="1" ht="11.25" hidden="1">
      <c r="A82" s="2395"/>
      <c r="B82" s="514"/>
      <c r="D82" s="668" t="s">
        <v>338</v>
      </c>
      <c r="E82" s="726" t="s">
        <v>921</v>
      </c>
      <c r="F82" s="663" t="s">
        <v>864</v>
      </c>
      <c r="G82" s="727"/>
      <c r="H82" s="1026"/>
      <c r="I82" s="727"/>
      <c r="J82" s="1026"/>
      <c r="K82" s="727"/>
      <c r="L82" s="1026"/>
      <c r="M82" s="727"/>
      <c r="N82" s="1026"/>
      <c r="O82" s="292"/>
      <c r="AB82" s="761">
        <v>0</v>
      </c>
    </row>
    <row s="1638" customFormat="1" customHeight="1" ht="11.25" hidden="1">
      <c r="A83" s="2395"/>
      <c r="B83" s="514"/>
      <c r="D83" s="668" t="s">
        <v>340</v>
      </c>
      <c r="E83" s="726" t="s">
        <v>922</v>
      </c>
      <c r="F83" s="663" t="s">
        <v>864</v>
      </c>
      <c r="G83" s="727"/>
      <c r="H83" s="1026"/>
      <c r="I83" s="727"/>
      <c r="J83" s="1026"/>
      <c r="K83" s="727"/>
      <c r="L83" s="1026"/>
      <c r="M83" s="727"/>
      <c r="N83" s="1026"/>
      <c r="O83" s="292"/>
      <c r="AB83" s="761">
        <v>0</v>
      </c>
    </row>
    <row s="1638" customFormat="1" customHeight="1" ht="11.25" hidden="1">
      <c r="A84" s="2395"/>
      <c r="B84" s="514"/>
      <c r="D84" s="668" t="s">
        <v>923</v>
      </c>
      <c r="E84" s="726" t="s">
        <v>924</v>
      </c>
      <c r="F84" s="663" t="s">
        <v>864</v>
      </c>
      <c r="G84" s="727"/>
      <c r="H84" s="1026"/>
      <c r="I84" s="727"/>
      <c r="J84" s="1026"/>
      <c r="K84" s="727"/>
      <c r="L84" s="1026"/>
      <c r="M84" s="727"/>
      <c r="N84" s="1026"/>
      <c r="O84" s="292"/>
      <c r="AB84" s="761">
        <v>0</v>
      </c>
    </row>
    <row s="1638" customFormat="1" customHeight="1" ht="11.25" hidden="1">
      <c r="A85" s="2395"/>
      <c r="B85" s="514"/>
      <c r="D85" s="668" t="s">
        <v>925</v>
      </c>
      <c r="E85" s="726" t="s">
        <v>926</v>
      </c>
      <c r="F85" s="663" t="s">
        <v>864</v>
      </c>
      <c r="G85" s="727"/>
      <c r="H85" s="1026"/>
      <c r="I85" s="727"/>
      <c r="J85" s="1026"/>
      <c r="K85" s="727"/>
      <c r="L85" s="1026"/>
      <c r="M85" s="727"/>
      <c r="N85" s="1026"/>
      <c r="O85" s="292"/>
      <c r="AB85" s="761">
        <v>0</v>
      </c>
    </row>
    <row s="1638" customFormat="1" customHeight="1" ht="11.25" hidden="1">
      <c r="A86" s="2395"/>
      <c r="B86" s="514"/>
      <c r="D86" s="668" t="s">
        <v>927</v>
      </c>
      <c r="E86" s="726" t="s">
        <v>928</v>
      </c>
      <c r="F86" s="663" t="s">
        <v>864</v>
      </c>
      <c r="G86" s="727"/>
      <c r="H86" s="1026"/>
      <c r="I86" s="727"/>
      <c r="J86" s="1026"/>
      <c r="K86" s="727"/>
      <c r="L86" s="1026"/>
      <c r="M86" s="727"/>
      <c r="N86" s="1026"/>
      <c r="O86" s="292"/>
      <c r="AB86" s="761">
        <v>0</v>
      </c>
    </row>
    <row s="1638" customFormat="1" customHeight="1" ht="45" hidden="1">
      <c r="A87" s="2395"/>
      <c r="B87" s="514"/>
      <c r="D87" s="668" t="s">
        <v>91</v>
      </c>
      <c r="E87" s="669" t="s">
        <v>929</v>
      </c>
      <c r="F87" s="663" t="s">
        <v>864</v>
      </c>
      <c r="G87" s="727"/>
      <c r="H87" s="1026"/>
      <c r="I87" s="727"/>
      <c r="J87" s="1026"/>
      <c r="K87" s="727"/>
      <c r="L87" s="1026"/>
      <c r="M87" s="727"/>
      <c r="N87" s="1026"/>
      <c r="O87" s="292" t="s">
        <v>930</v>
      </c>
      <c r="AB87" s="761">
        <v>0</v>
      </c>
    </row>
    <row s="1638" customFormat="1" customHeight="1" ht="11.25" hidden="1">
      <c r="A88" s="2395"/>
      <c r="B88" s="514"/>
      <c r="D88" s="668" t="s">
        <v>759</v>
      </c>
      <c r="E88" s="726" t="s">
        <v>919</v>
      </c>
      <c r="F88" s="663" t="s">
        <v>864</v>
      </c>
      <c r="G88" s="727"/>
      <c r="H88" s="1026"/>
      <c r="I88" s="727"/>
      <c r="J88" s="1026"/>
      <c r="K88" s="727"/>
      <c r="L88" s="1026"/>
      <c r="M88" s="727"/>
      <c r="N88" s="1026"/>
      <c r="O88" s="292"/>
      <c r="AB88" s="761">
        <v>0</v>
      </c>
    </row>
    <row s="1638" customFormat="1" customHeight="1" ht="11.25" hidden="1">
      <c r="A89" s="2395"/>
      <c r="B89" s="514"/>
      <c r="D89" s="668" t="s">
        <v>801</v>
      </c>
      <c r="E89" s="726" t="s">
        <v>920</v>
      </c>
      <c r="F89" s="663" t="s">
        <v>864</v>
      </c>
      <c r="G89" s="727"/>
      <c r="H89" s="1026"/>
      <c r="I89" s="727"/>
      <c r="J89" s="1026"/>
      <c r="K89" s="727"/>
      <c r="L89" s="1026"/>
      <c r="M89" s="727"/>
      <c r="N89" s="1026"/>
      <c r="O89" s="292"/>
      <c r="AB89" s="761">
        <v>0</v>
      </c>
    </row>
    <row s="1638" customFormat="1" customHeight="1" ht="11.25" hidden="1">
      <c r="A90" s="2395"/>
      <c r="B90" s="514"/>
      <c r="D90" s="668" t="s">
        <v>804</v>
      </c>
      <c r="E90" s="726" t="s">
        <v>921</v>
      </c>
      <c r="F90" s="663" t="s">
        <v>864</v>
      </c>
      <c r="G90" s="727"/>
      <c r="H90" s="1026"/>
      <c r="I90" s="727"/>
      <c r="J90" s="1026"/>
      <c r="K90" s="727"/>
      <c r="L90" s="1026"/>
      <c r="M90" s="727"/>
      <c r="N90" s="1026"/>
      <c r="O90" s="292"/>
      <c r="AB90" s="761">
        <v>0</v>
      </c>
    </row>
    <row s="1638" customFormat="1" customHeight="1" ht="11.25" hidden="1">
      <c r="A91" s="2395"/>
      <c r="B91" s="514"/>
      <c r="D91" s="668" t="s">
        <v>882</v>
      </c>
      <c r="E91" s="726" t="s">
        <v>922</v>
      </c>
      <c r="F91" s="663" t="s">
        <v>864</v>
      </c>
      <c r="G91" s="727"/>
      <c r="H91" s="1026"/>
      <c r="I91" s="727"/>
      <c r="J91" s="1026"/>
      <c r="K91" s="727"/>
      <c r="L91" s="1026"/>
      <c r="M91" s="727"/>
      <c r="N91" s="1026"/>
      <c r="O91" s="292"/>
      <c r="AB91" s="761">
        <v>0</v>
      </c>
    </row>
    <row s="1638" customFormat="1" customHeight="1" ht="11.25" hidden="1">
      <c r="A92" s="2395"/>
      <c r="B92" s="514"/>
      <c r="D92" s="668" t="s">
        <v>884</v>
      </c>
      <c r="E92" s="726" t="s">
        <v>924</v>
      </c>
      <c r="F92" s="663" t="s">
        <v>864</v>
      </c>
      <c r="G92" s="727"/>
      <c r="H92" s="1026"/>
      <c r="I92" s="727"/>
      <c r="J92" s="1026"/>
      <c r="K92" s="727"/>
      <c r="L92" s="1026"/>
      <c r="M92" s="727"/>
      <c r="N92" s="1026"/>
      <c r="O92" s="292"/>
      <c r="AB92" s="761">
        <v>0</v>
      </c>
    </row>
    <row s="1638" customFormat="1" customHeight="1" ht="11.25" hidden="1">
      <c r="A93" s="2395"/>
      <c r="B93" s="514"/>
      <c r="D93" s="668" t="s">
        <v>931</v>
      </c>
      <c r="E93" s="726" t="s">
        <v>926</v>
      </c>
      <c r="F93" s="663" t="s">
        <v>864</v>
      </c>
      <c r="G93" s="727"/>
      <c r="H93" s="1026"/>
      <c r="I93" s="727"/>
      <c r="J93" s="1026"/>
      <c r="K93" s="727"/>
      <c r="L93" s="1026"/>
      <c r="M93" s="727"/>
      <c r="N93" s="1026"/>
      <c r="O93" s="292"/>
      <c r="AB93" s="761">
        <v>0</v>
      </c>
    </row>
    <row s="1638" customFormat="1" customHeight="1" ht="11.25" hidden="1">
      <c r="A94" s="2395"/>
      <c r="B94" s="514"/>
      <c r="D94" s="668" t="s">
        <v>932</v>
      </c>
      <c r="E94" s="726" t="s">
        <v>928</v>
      </c>
      <c r="F94" s="663" t="s">
        <v>864</v>
      </c>
      <c r="G94" s="727"/>
      <c r="H94" s="1026"/>
      <c r="I94" s="727"/>
      <c r="J94" s="1026"/>
      <c r="K94" s="727"/>
      <c r="L94" s="1026"/>
      <c r="M94" s="727"/>
      <c r="N94" s="1026"/>
      <c r="O94" s="292"/>
      <c r="AB94" s="761">
        <v>0</v>
      </c>
    </row>
    <row s="1638" customFormat="1" customHeight="1" ht="24.75" hidden="1">
      <c r="A95" s="2395"/>
      <c r="B95" s="514"/>
      <c r="D95" s="668" t="s">
        <v>111</v>
      </c>
      <c r="E95" s="669" t="s">
        <v>933</v>
      </c>
      <c r="F95" s="728" t="s">
        <v>562</v>
      </c>
      <c r="G95" s="730"/>
      <c r="H95" s="1026"/>
      <c r="I95" s="730"/>
      <c r="J95" s="1026"/>
      <c r="K95" s="730"/>
      <c r="L95" s="1026"/>
      <c r="M95" s="730"/>
      <c r="N95" s="1026"/>
      <c r="O95" s="292" t="s">
        <v>934</v>
      </c>
      <c r="AB95" s="761">
        <v>0</v>
      </c>
    </row>
    <row s="1638" customFormat="1" customHeight="1" ht="33.75" hidden="1">
      <c r="A96" s="2395"/>
      <c r="B96" s="514"/>
      <c r="D96" s="668" t="s">
        <v>92</v>
      </c>
      <c r="E96" s="669" t="s">
        <v>935</v>
      </c>
      <c r="F96" s="729" t="s">
        <v>825</v>
      </c>
      <c r="G96" s="731"/>
      <c r="H96" s="1026"/>
      <c r="I96" s="731"/>
      <c r="J96" s="1026"/>
      <c r="K96" s="731"/>
      <c r="L96" s="1026"/>
      <c r="M96" s="731"/>
      <c r="N96" s="1026"/>
      <c r="O96" s="292"/>
      <c r="AB96" s="761">
        <v>0</v>
      </c>
    </row>
    <row s="1638" customFormat="1" customHeight="1" ht="22.5" hidden="1">
      <c r="A97" s="2395"/>
      <c r="B97" s="514" t="s">
        <v>592</v>
      </c>
      <c r="D97" s="668" t="s">
        <v>93</v>
      </c>
      <c r="E97" s="669" t="s">
        <v>936</v>
      </c>
      <c r="F97" s="729" t="s">
        <v>310</v>
      </c>
      <c r="G97" s="388"/>
      <c r="H97" s="1026"/>
      <c r="I97" s="388"/>
      <c r="J97" s="1026"/>
      <c r="K97" s="388"/>
      <c r="L97" s="1026"/>
      <c r="M97" s="388"/>
      <c r="N97" s="1026"/>
      <c r="O97" s="292" t="s">
        <v>637</v>
      </c>
      <c r="AB97" s="761">
        <v>0</v>
      </c>
    </row>
    <row s="1638" customFormat="1" customHeight="1" ht="45" hidden="1">
      <c r="A98" s="2395"/>
      <c r="B98" s="514" t="s">
        <v>592</v>
      </c>
      <c r="D98" s="668" t="s">
        <v>937</v>
      </c>
      <c r="E98" s="670" t="s">
        <v>938</v>
      </c>
      <c r="F98" s="724" t="s">
        <v>310</v>
      </c>
      <c r="G98" s="388"/>
      <c r="H98" s="1026"/>
      <c r="I98" s="388"/>
      <c r="J98" s="1026"/>
      <c r="K98" s="388"/>
      <c r="L98" s="1026"/>
      <c r="M98" s="388"/>
      <c r="N98" s="1026"/>
      <c r="O98" s="292" t="s">
        <v>637</v>
      </c>
      <c r="AB98" s="761">
        <v>0</v>
      </c>
    </row>
    <row s="1638" customFormat="1" customHeight="1" ht="95.25" hidden="1">
      <c r="A99" s="2395"/>
      <c r="B99" s="514" t="s">
        <v>592</v>
      </c>
      <c r="D99" s="668" t="s">
        <v>112</v>
      </c>
      <c r="E99" s="669" t="s">
        <v>939</v>
      </c>
      <c r="F99" s="724" t="s">
        <v>310</v>
      </c>
      <c r="G99" s="388"/>
      <c r="H99" s="1026"/>
      <c r="I99" s="388"/>
      <c r="J99" s="1026"/>
      <c r="K99" s="388"/>
      <c r="L99" s="1026"/>
      <c r="M99" s="388"/>
      <c r="N99" s="1026"/>
      <c r="O99" s="292" t="s">
        <v>637</v>
      </c>
      <c r="AB99" s="761">
        <v>0</v>
      </c>
    </row>
    <row s="1638" customFormat="1" customHeight="1" ht="22.5" hidden="1">
      <c r="A100" s="2395"/>
      <c r="B100" s="514" t="s">
        <v>592</v>
      </c>
      <c r="D100" s="668" t="s">
        <v>154</v>
      </c>
      <c r="E100" s="669" t="s">
        <v>940</v>
      </c>
      <c r="F100" s="724" t="s">
        <v>310</v>
      </c>
      <c r="G100" s="388"/>
      <c r="H100" s="1026"/>
      <c r="I100" s="388"/>
      <c r="J100" s="1026"/>
      <c r="K100" s="388"/>
      <c r="L100" s="1026"/>
      <c r="M100" s="388"/>
      <c r="N100" s="1026"/>
      <c r="O100" s="292" t="s">
        <v>637</v>
      </c>
      <c r="AB100" s="761">
        <v>0</v>
      </c>
    </row>
    <row s="1638" customFormat="1" customHeight="1" ht="11.549999999999999">
      <c r="A101" s="1036"/>
      <c r="B101" s="521"/>
      <c r="D101" s="1037"/>
      <c r="E101" s="1038"/>
      <c r="K101" s="1638"/>
      <c r="L101" s="1638"/>
      <c r="M101" s="1638"/>
      <c r="N101" s="1638"/>
      <c r="AB101" s="512">
        <v>11</v>
      </c>
    </row>
    <row customHeight="1" ht="22.5" hidden="1">
      <c r="A102" s="539" t="s">
        <v>82</v>
      </c>
      <c r="B102" s="514">
        <v>0</v>
      </c>
      <c r="C102" s="508">
        <v>3</v>
      </c>
      <c r="D102" s="508">
        <v>7</v>
      </c>
      <c r="E102" s="508">
        <v>69</v>
      </c>
      <c r="F102" s="508">
        <v>10</v>
      </c>
      <c r="G102" s="508">
        <v>0</v>
      </c>
      <c r="H102" s="508">
        <v>0</v>
      </c>
      <c r="I102" s="761">
        <v>43</v>
      </c>
      <c r="J102" s="761">
        <v>43</v>
      </c>
      <c r="K102" s="1638">
        <v>0</v>
      </c>
      <c r="L102" s="1638">
        <v>0</v>
      </c>
      <c r="M102" s="1638">
        <v>0</v>
      </c>
      <c r="N102" s="1638">
        <v>0</v>
      </c>
      <c r="O102" s="508">
        <v>73</v>
      </c>
      <c r="P102" s="508">
        <v>3</v>
      </c>
      <c r="Q102" s="508">
        <v>10</v>
      </c>
      <c r="R102" s="508">
        <v>10</v>
      </c>
      <c r="S102" s="508">
        <v>10</v>
      </c>
      <c r="T102" s="508">
        <v>10</v>
      </c>
      <c r="U102" s="508">
        <v>10</v>
      </c>
      <c r="V102" s="508">
        <v>10</v>
      </c>
      <c r="W102" s="508">
        <v>10</v>
      </c>
      <c r="X102" s="508">
        <v>10</v>
      </c>
      <c r="Y102" s="508">
        <v>10</v>
      </c>
      <c r="Z102" s="508">
        <v>10</v>
      </c>
      <c r="AA102" s="508">
        <v>10</v>
      </c>
      <c r="AB102" s="508">
        <v>23</v>
      </c>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DCC814-F088-833C-B1FB-0.66A9F2CA}" mc:Ignorable="x14ac xr xr2 xr3">
  <sheetPr>
    <tabColor rgb="FFCCCCFF"/>
  </sheetPr>
  <dimension ref="A1:AM23"/>
  <sheetViews>
    <sheetView topLeftCell="A1" showGridLines="0" zoomScale="90" workbookViewId="0">
      <selection activeCell="E19" sqref="E19:E21"/>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Филиал ПАО "ОГК-2"-Ставропольская ГРЭС</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105</v>
      </c>
      <c r="E9" s="2130"/>
      <c r="F9" s="2131" t="s">
        <v>106</v>
      </c>
      <c r="G9" s="2132"/>
      <c r="H9" s="2132"/>
      <c r="I9" s="2132"/>
      <c r="J9" s="2135" t="s">
        <v>107</v>
      </c>
      <c r="K9" s="2135"/>
      <c r="L9" s="2135"/>
      <c r="M9" s="2135"/>
      <c r="AM9" s="586">
        <v>18</v>
      </c>
    </row>
    <row customHeight="1" ht="24">
      <c r="A10" s="2129"/>
      <c r="B10" s="595"/>
      <c r="C10" s="528"/>
      <c r="D10" s="526" t="s">
        <v>88</v>
      </c>
      <c r="E10" s="526" t="s">
        <v>89</v>
      </c>
      <c r="F10" s="526" t="s">
        <v>108</v>
      </c>
      <c r="G10" s="2136" t="s">
        <v>88</v>
      </c>
      <c r="H10" s="2137"/>
      <c r="I10" s="526" t="s">
        <v>89</v>
      </c>
      <c r="J10" s="526" t="s">
        <v>108</v>
      </c>
      <c r="K10" s="2136" t="s">
        <v>88</v>
      </c>
      <c r="L10" s="2137"/>
      <c r="M10" s="526" t="s">
        <v>89</v>
      </c>
      <c r="N10" s="1630"/>
      <c r="AM10" s="586">
        <v>23</v>
      </c>
    </row>
    <row s="1856" customFormat="1" customHeight="1" ht="11.25" hidden="1">
      <c r="A11" s="596"/>
      <c r="B11" s="596"/>
      <c r="C11" s="596"/>
      <c r="D11" s="597" t="s">
        <v>109</v>
      </c>
      <c r="E11" s="597" t="s">
        <v>110</v>
      </c>
      <c r="F11" s="597" t="s">
        <v>90</v>
      </c>
      <c r="G11" s="2118" t="s">
        <v>91</v>
      </c>
      <c r="H11" s="2119"/>
      <c r="I11" s="597" t="s">
        <v>111</v>
      </c>
      <c r="J11" s="597" t="s">
        <v>92</v>
      </c>
      <c r="K11" s="2120" t="s">
        <v>93</v>
      </c>
      <c r="L11" s="2121"/>
      <c r="M11" s="597" t="s">
        <v>112</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113</v>
      </c>
      <c r="P12" s="1416" t="s">
        <v>114</v>
      </c>
      <c r="Q12" s="1416" t="s">
        <v>115</v>
      </c>
      <c r="R12" s="1416" t="s">
        <v>116</v>
      </c>
      <c r="AM12" s="586">
        <v>1</v>
      </c>
    </row>
    <row s="1856" customFormat="1" customHeight="1" ht="15.75">
      <c r="A13" s="296"/>
      <c r="B13" s="296"/>
      <c r="C13" s="529"/>
      <c r="D13" s="2111" t="s">
        <v>109</v>
      </c>
      <c r="E13" s="2112"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115" t="s">
        <v>19</v>
      </c>
      <c r="G13" s="2116"/>
      <c r="H13" s="2117">
        <v>1</v>
      </c>
      <c r="I13" s="2632" t="s">
        <v>22</v>
      </c>
      <c r="J13" s="2110" t="s">
        <v>19</v>
      </c>
      <c r="K13" s="605"/>
      <c r="L13" s="530" t="s">
        <v>109</v>
      </c>
      <c r="M13" s="606" t="s">
        <v>22</v>
      </c>
      <c r="N13" s="815"/>
      <c r="O13" s="1419" t="s">
        <v>117</v>
      </c>
      <c r="P13" s="1416" t="str">
        <f>$E$13</f>
        <v>Производство тепловой энергии. Комбинированная выработка с уст. мощностью производства электрической энергии 25 МВт и более</v>
      </c>
      <c r="Q13" s="1416" t="str">
        <f>IF($F$13="нет","без дифференциации",$I$13)</f>
        <v>без дифференциации</v>
      </c>
      <c r="R13" s="1416" t="str">
        <f>IF($J$13="нет","без дифференциации",M13)</f>
        <v>без дифференциации</v>
      </c>
      <c r="S13" s="1419"/>
      <c r="T13" s="1419"/>
      <c r="U13" s="1269"/>
      <c r="V13" s="1269" t="s">
        <v>118</v>
      </c>
      <c r="W13" s="1269"/>
      <c r="X13" s="1269"/>
      <c r="Y13" s="607" t="s">
        <v>119</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633" t="s">
        <v>22</v>
      </c>
      <c r="J14" s="2110"/>
      <c r="K14" s="424"/>
      <c r="L14" s="180"/>
      <c r="M14" s="610" t="s">
        <v>120</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121</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
      <c r="A16" s="426"/>
      <c r="B16" s="426"/>
      <c r="C16" s="1731" t="s">
        <v>122</v>
      </c>
      <c r="D16" s="2111" t="s">
        <v>110</v>
      </c>
      <c r="E16" s="2112" t="str">
        <f>INDEX(VD_NAME_LIST,MATCH("4190068",VD_ID_LIST,0))</f>
        <v>Передача. Тепловая энергия</v>
      </c>
      <c r="F16" s="2110" t="s">
        <v>19</v>
      </c>
      <c r="G16" s="2560"/>
      <c r="H16" s="2130">
        <v>1</v>
      </c>
      <c r="I16" s="2562" t="str">
        <f>IF(U16="","",INDEX(TERRITORY_MR_LIST,MATCH(U16,TERRITORY_LIST_ID,0)))</f>
        <v/>
      </c>
      <c r="J16" s="2110" t="s">
        <v>19</v>
      </c>
      <c r="K16" s="835"/>
      <c r="L16" s="1785" t="s">
        <v>109</v>
      </c>
      <c r="M16" s="606"/>
      <c r="N16" s="607"/>
      <c r="O16" s="607" t="s">
        <v>123</v>
      </c>
      <c r="P16" s="607" t="str">
        <f>$E$16</f>
        <v>Передача. Тепловая энергия</v>
      </c>
      <c r="Q16" s="607" t="str">
        <f>IF($F$16="нет","без дифференциации",$I$16)</f>
        <v>без дифференциации</v>
      </c>
      <c r="R16" s="607" t="str">
        <f>IF($J$16="нет","без дифференциации",$M$16)</f>
        <v>без дифференциации</v>
      </c>
      <c r="S16" s="607"/>
      <c r="T16" s="607"/>
      <c r="U16" s="608"/>
      <c r="V16" s="607" t="s">
        <v>124</v>
      </c>
      <c r="W16" s="607"/>
      <c r="X16" s="598"/>
      <c r="Y16" s="598" t="s">
        <v>119</v>
      </c>
      <c r="Z16" s="598">
        <v>1705000</v>
      </c>
      <c r="AA16" s="598"/>
      <c r="AB16" s="598"/>
      <c r="AC16" s="598"/>
      <c r="AD16" s="598"/>
      <c r="AE16" s="598"/>
      <c r="AF16" s="598"/>
      <c r="AG16" s="598"/>
      <c r="AH16" s="598"/>
      <c r="AI16" s="598"/>
      <c r="AJ16" s="598"/>
      <c r="AK16" s="598"/>
      <c r="AL16" s="598"/>
      <c r="AM16" s="1856"/>
    </row>
    <row customHeight="1" ht="15">
      <c r="A17" s="426"/>
      <c r="B17" s="426"/>
      <c r="C17" s="179"/>
      <c r="D17" s="2111"/>
      <c r="E17" s="2113"/>
      <c r="F17" s="2110"/>
      <c r="G17" s="2561"/>
      <c r="H17" s="2130"/>
      <c r="I17" s="2563"/>
      <c r="J17" s="2110"/>
      <c r="K17" s="424"/>
      <c r="L17" s="180"/>
      <c r="M17" s="610" t="s">
        <v>120</v>
      </c>
      <c r="N17" s="607"/>
      <c r="O17" s="607"/>
      <c r="P17" s="607"/>
      <c r="Q17" s="607"/>
      <c r="R17" s="607"/>
      <c r="S17" s="607"/>
      <c r="T17" s="607"/>
      <c r="U17" s="608"/>
      <c r="V17" s="607"/>
      <c r="W17" s="607"/>
      <c r="X17" s="598"/>
      <c r="Y17" s="598"/>
      <c r="Z17" s="598"/>
      <c r="AA17" s="598"/>
      <c r="AB17" s="598"/>
      <c r="AC17" s="598"/>
      <c r="AD17" s="598"/>
      <c r="AE17" s="598"/>
      <c r="AF17" s="598"/>
      <c r="AG17" s="598"/>
      <c r="AH17" s="598"/>
      <c r="AI17" s="598"/>
      <c r="AJ17" s="598"/>
      <c r="AK17" s="598"/>
      <c r="AL17" s="598"/>
      <c r="AM17" s="1856"/>
    </row>
    <row customHeight="1" ht="15">
      <c r="A18" s="426"/>
      <c r="B18" s="426"/>
      <c r="C18" s="179"/>
      <c r="D18" s="2111"/>
      <c r="E18" s="2114"/>
      <c r="F18" s="2110"/>
      <c r="G18" s="424"/>
      <c r="H18" s="180"/>
      <c r="I18" s="583" t="s">
        <v>121</v>
      </c>
      <c r="J18" s="180"/>
      <c r="K18" s="180"/>
      <c r="L18" s="180"/>
      <c r="M18" s="611"/>
      <c r="N18" s="607"/>
      <c r="O18" s="607"/>
      <c r="P18" s="607"/>
      <c r="Q18" s="607"/>
      <c r="R18" s="607"/>
      <c r="S18" s="607"/>
      <c r="T18" s="607"/>
      <c r="U18" s="608"/>
      <c r="V18" s="607"/>
      <c r="W18" s="607"/>
      <c r="X18" s="598"/>
      <c r="Y18" s="598"/>
      <c r="Z18" s="598"/>
      <c r="AA18" s="598"/>
      <c r="AB18" s="598"/>
      <c r="AC18" s="598"/>
      <c r="AD18" s="598"/>
      <c r="AE18" s="598"/>
      <c r="AF18" s="598"/>
      <c r="AG18" s="598"/>
      <c r="AH18" s="598"/>
      <c r="AI18" s="598"/>
      <c r="AJ18" s="598"/>
      <c r="AK18" s="598"/>
      <c r="AL18" s="598"/>
      <c r="AM18" s="1856"/>
    </row>
    <row customHeight="1" ht="15">
      <c r="A19" s="426"/>
      <c r="B19" s="426"/>
      <c r="C19" s="1731" t="s">
        <v>122</v>
      </c>
      <c r="D19" s="2111" t="s">
        <v>90</v>
      </c>
      <c r="E19" s="2112" t="str">
        <f>INDEX(VD_NAME_LIST,MATCH("4190067",VD_ID_LIST,0))</f>
        <v>Производство. Теплоноситель</v>
      </c>
      <c r="F19" s="2110" t="s">
        <v>19</v>
      </c>
      <c r="G19" s="2560"/>
      <c r="H19" s="2130">
        <v>1</v>
      </c>
      <c r="I19" s="2562" t="str">
        <f>IF(U19="","",INDEX(TERRITORY_MR_LIST,MATCH(U19,TERRITORY_LIST_ID,0)))</f>
        <v/>
      </c>
      <c r="J19" s="2110" t="s">
        <v>19</v>
      </c>
      <c r="K19" s="835"/>
      <c r="L19" s="1785" t="s">
        <v>109</v>
      </c>
      <c r="M19" s="606"/>
      <c r="N19" s="607"/>
      <c r="O19" s="607" t="s">
        <v>125</v>
      </c>
      <c r="P19" s="607" t="str">
        <f>$E$19</f>
        <v>Производство. Теплоноситель</v>
      </c>
      <c r="Q19" s="607" t="str">
        <f>IF($F$19="нет","без дифференциации",$I$19)</f>
        <v>без дифференциации</v>
      </c>
      <c r="R19" s="607" t="str">
        <f>IF($J$19="нет","без дифференциации",$M$19)</f>
        <v>без дифференциации</v>
      </c>
      <c r="S19" s="607"/>
      <c r="T19" s="607"/>
      <c r="U19" s="608"/>
      <c r="V19" s="607" t="s">
        <v>126</v>
      </c>
      <c r="W19" s="607"/>
      <c r="X19" s="598"/>
      <c r="Y19" s="598" t="s">
        <v>119</v>
      </c>
      <c r="Z19" s="598">
        <v>1705000</v>
      </c>
      <c r="AA19" s="598"/>
      <c r="AB19" s="598"/>
      <c r="AC19" s="598"/>
      <c r="AD19" s="598"/>
      <c r="AE19" s="598"/>
      <c r="AF19" s="598"/>
      <c r="AG19" s="598"/>
      <c r="AH19" s="598"/>
      <c r="AI19" s="598"/>
      <c r="AJ19" s="598"/>
      <c r="AK19" s="598"/>
      <c r="AL19" s="598"/>
      <c r="AM19" s="1856"/>
    </row>
    <row customHeight="1" ht="15">
      <c r="A20" s="426"/>
      <c r="B20" s="426"/>
      <c r="C20" s="179"/>
      <c r="D20" s="2111"/>
      <c r="E20" s="2113"/>
      <c r="F20" s="2110"/>
      <c r="G20" s="2561"/>
      <c r="H20" s="2130"/>
      <c r="I20" s="2563"/>
      <c r="J20" s="2110"/>
      <c r="K20" s="424"/>
      <c r="L20" s="180"/>
      <c r="M20" s="610" t="s">
        <v>120</v>
      </c>
      <c r="N20" s="607"/>
      <c r="O20" s="607"/>
      <c r="P20" s="607"/>
      <c r="Q20" s="607"/>
      <c r="R20" s="607"/>
      <c r="S20" s="607"/>
      <c r="T20" s="607"/>
      <c r="U20" s="608"/>
      <c r="V20" s="607"/>
      <c r="W20" s="607"/>
      <c r="X20" s="598"/>
      <c r="Y20" s="598"/>
      <c r="Z20" s="598"/>
      <c r="AA20" s="598"/>
      <c r="AB20" s="598"/>
      <c r="AC20" s="598"/>
      <c r="AD20" s="598"/>
      <c r="AE20" s="598"/>
      <c r="AF20" s="598"/>
      <c r="AG20" s="598"/>
      <c r="AH20" s="598"/>
      <c r="AI20" s="598"/>
      <c r="AJ20" s="598"/>
      <c r="AK20" s="598"/>
      <c r="AL20" s="598"/>
      <c r="AM20" s="1856"/>
    </row>
    <row customHeight="1" ht="15">
      <c r="A21" s="426"/>
      <c r="B21" s="426"/>
      <c r="C21" s="179"/>
      <c r="D21" s="2111"/>
      <c r="E21" s="2114"/>
      <c r="F21" s="2110"/>
      <c r="G21" s="424"/>
      <c r="H21" s="180"/>
      <c r="I21" s="583" t="s">
        <v>121</v>
      </c>
      <c r="J21" s="180"/>
      <c r="K21" s="180"/>
      <c r="L21" s="180"/>
      <c r="M21" s="611"/>
      <c r="N21" s="607"/>
      <c r="O21" s="607"/>
      <c r="P21" s="607"/>
      <c r="Q21" s="607"/>
      <c r="R21" s="607"/>
      <c r="S21" s="607"/>
      <c r="T21" s="607"/>
      <c r="U21" s="608"/>
      <c r="V21" s="607"/>
      <c r="W21" s="607"/>
      <c r="X21" s="598"/>
      <c r="Y21" s="598"/>
      <c r="Z21" s="598"/>
      <c r="AA21" s="598"/>
      <c r="AB21" s="598"/>
      <c r="AC21" s="598"/>
      <c r="AD21" s="598"/>
      <c r="AE21" s="598"/>
      <c r="AF21" s="598"/>
      <c r="AG21" s="598"/>
      <c r="AH21" s="598"/>
      <c r="AI21" s="598"/>
      <c r="AJ21" s="598"/>
      <c r="AK21" s="598"/>
      <c r="AL21" s="598"/>
      <c r="AM21" s="1856"/>
    </row>
    <row customHeight="1" ht="15.75">
      <c r="A22" s="612"/>
      <c r="B22" s="138"/>
      <c r="C22" s="809"/>
      <c r="D22" s="424"/>
      <c r="E22" s="574" t="s">
        <v>127</v>
      </c>
      <c r="F22" s="180"/>
      <c r="G22" s="180"/>
      <c r="H22" s="180"/>
      <c r="I22" s="180"/>
      <c r="J22" s="180"/>
      <c r="K22" s="180" t="s">
        <v>22</v>
      </c>
      <c r="L22" s="180"/>
      <c r="M22" s="611"/>
      <c r="N22" s="1630"/>
      <c r="AM22" s="586">
        <v>15</v>
      </c>
    </row>
    <row customHeight="1" ht="11.25" hidden="1">
      <c r="A23" s="586" t="s">
        <v>82</v>
      </c>
      <c r="B23" s="586">
        <v>0</v>
      </c>
      <c r="C23" s="586">
        <v>3</v>
      </c>
      <c r="D23" s="586">
        <v>4</v>
      </c>
      <c r="E23" s="586">
        <v>44</v>
      </c>
      <c r="F23" s="586">
        <v>6</v>
      </c>
      <c r="G23" s="586">
        <v>4</v>
      </c>
      <c r="H23" s="586">
        <v>5</v>
      </c>
      <c r="I23" s="586">
        <v>52</v>
      </c>
      <c r="J23" s="586">
        <v>6</v>
      </c>
      <c r="K23" s="586">
        <v>3</v>
      </c>
      <c r="L23" s="586">
        <v>6</v>
      </c>
      <c r="M23" s="586">
        <v>56</v>
      </c>
      <c r="N23" s="587">
        <v>8</v>
      </c>
      <c r="O23" s="1416">
        <v>0</v>
      </c>
      <c r="P23" s="1416">
        <v>0</v>
      </c>
      <c r="Q23" s="1416">
        <v>0</v>
      </c>
      <c r="R23" s="1416">
        <v>0</v>
      </c>
      <c r="S23" s="1416">
        <v>0</v>
      </c>
      <c r="T23" s="1416">
        <v>0</v>
      </c>
      <c r="U23" s="1266">
        <v>0</v>
      </c>
      <c r="V23" s="1266">
        <v>0</v>
      </c>
      <c r="W23" s="1266">
        <v>0</v>
      </c>
      <c r="X23" s="1266">
        <v>0</v>
      </c>
      <c r="Y23" s="587">
        <v>0</v>
      </c>
      <c r="Z23" s="587">
        <v>0</v>
      </c>
      <c r="AA23" s="587">
        <v>0</v>
      </c>
      <c r="AB23" s="587">
        <v>0</v>
      </c>
      <c r="AC23" s="587">
        <v>0</v>
      </c>
      <c r="AD23" s="587">
        <v>0</v>
      </c>
      <c r="AE23" s="587">
        <v>0</v>
      </c>
      <c r="AF23" s="587">
        <v>0</v>
      </c>
      <c r="AG23" s="587">
        <v>0</v>
      </c>
      <c r="AH23" s="587">
        <v>0</v>
      </c>
      <c r="AI23" s="587">
        <v>0</v>
      </c>
      <c r="AJ23" s="587">
        <v>0</v>
      </c>
      <c r="AK23" s="587">
        <v>0</v>
      </c>
      <c r="AL23" s="587">
        <v>8</v>
      </c>
      <c r="AM23" s="586">
        <v>11</v>
      </c>
    </row>
  </sheetData>
  <sheetProtection formatColumns="0" formatRows="0" autoFilter="0" sort="0" insertRows="0" insertColumns="1" deleteRows="0" deleteColumns="0"/>
  <mergeCells count="35">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8"/>
    <mergeCell ref="E16:E18"/>
    <mergeCell ref="F16:F18"/>
    <mergeCell ref="G16:G17"/>
    <mergeCell ref="H16:H17"/>
    <mergeCell ref="I16:I17"/>
    <mergeCell ref="J16:J17"/>
    <mergeCell ref="C16:C18"/>
    <mergeCell ref="D19:D21"/>
    <mergeCell ref="E19:E21"/>
    <mergeCell ref="F19:F21"/>
    <mergeCell ref="G19:G20"/>
    <mergeCell ref="H19:H20"/>
    <mergeCell ref="I19:I20"/>
    <mergeCell ref="J19:J20"/>
    <mergeCell ref="C19:C21"/>
  </mergeCells>
  <dataValidations count="3">
    <dataValidation type="textLength" operator="lessThan" allowBlank="1" showInputMessage="1" showErrorMessage="1" error="Допускается ввод не более 900 символов!" sqref="M19">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F19F45-78DB-F83F-D569-0.F67B45F3}" mc:Ignorable="x14ac xr xr2 xr3">
  <sheetPr>
    <tabColor rgb="FFE26B0A"/>
  </sheetPr>
  <dimension ref="A1:Z40"/>
  <sheetViews>
    <sheetView topLeftCell="A1" showGridLines="0" zoomScale="90" workbookViewId="0">
      <selection activeCell="M38" sqref="M3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00390625" customWidth="1"/>
    <col min="10" max="10" style="1638" width="33.00390625" customWidth="1"/>
    <col min="11" max="11" style="1638" width="25.7109375" customWidth="1"/>
    <col min="12" max="12" style="1638" width="14.8515625" customWidth="1"/>
    <col min="13" max="13" style="1638" width="25.7109375" customWidth="1"/>
    <col min="14" max="14" style="1638" width="14.421875" customWidth="1"/>
    <col min="15" max="15" style="1369" width="93.00390625" customWidth="1"/>
    <col min="16" max="24" style="1638" width="10.00390625" customWidth="1"/>
    <col min="25" max="25" style="678" width="10.00390625" customWidth="1"/>
    <col min="26" max="26" style="1638" width="10.57421875" hidden="1"/>
  </cols>
  <sheetData>
    <row s="1369" customFormat="1" customHeight="1" ht="22.5" hidden="1">
      <c r="C1" s="675"/>
      <c r="G1" s="420">
        <v>4</v>
      </c>
      <c r="I1" s="420">
        <v>4</v>
      </c>
      <c r="K1" s="1369">
        <v>4</v>
      </c>
      <c r="L1" s="1369"/>
      <c r="M1" s="1369">
        <v>4</v>
      </c>
      <c r="N1" s="1369"/>
      <c r="Y1" s="423"/>
      <c r="Z1" s="420" t="s">
        <v>14</v>
      </c>
    </row>
    <row s="1369" customFormat="1" customHeight="1" ht="15" hidden="1">
      <c r="C2" s="675"/>
      <c r="K2" s="1369"/>
      <c r="L2" s="1369"/>
      <c r="M2" s="1369"/>
      <c r="N2" s="1369"/>
      <c r="Y2" s="423"/>
      <c r="Z2" s="420">
        <v>0</v>
      </c>
    </row>
    <row customHeight="1" ht="22.5" hidden="1">
      <c r="A3" s="508"/>
      <c r="B3" s="2400"/>
      <c r="C3" s="2401" t="s">
        <v>122</v>
      </c>
      <c r="D3" s="692" t="str">
        <f>B3&amp;".1"</f>
        <v>.1</v>
      </c>
      <c r="E3" s="693" t="s">
        <v>941</v>
      </c>
      <c r="F3" s="694" t="s">
        <v>310</v>
      </c>
      <c r="G3" s="689"/>
      <c r="H3" s="404"/>
      <c r="I3" s="689"/>
      <c r="J3" s="404"/>
      <c r="K3" s="2356"/>
      <c r="L3" s="821"/>
      <c r="M3" s="2356"/>
      <c r="N3" s="821"/>
      <c r="O3" s="292" t="s">
        <v>942</v>
      </c>
      <c r="Z3" s="508">
        <v>0</v>
      </c>
    </row>
    <row customHeight="1" ht="15" hidden="1">
      <c r="A4" s="508"/>
      <c r="B4" s="2400"/>
      <c r="C4" s="2401"/>
      <c r="D4" s="692" t="str">
        <f>B3&amp;".2"</f>
        <v>.2</v>
      </c>
      <c r="E4" s="693" t="s">
        <v>943</v>
      </c>
      <c r="F4" s="694" t="s">
        <v>310</v>
      </c>
      <c r="G4" s="1741" t="s">
        <v>22</v>
      </c>
      <c r="H4" s="404"/>
      <c r="I4" s="1741" t="s">
        <v>22</v>
      </c>
      <c r="J4" s="404"/>
      <c r="K4" s="1741" t="s">
        <v>22</v>
      </c>
      <c r="L4" s="821"/>
      <c r="M4" s="1741" t="s">
        <v>22</v>
      </c>
      <c r="N4" s="821"/>
      <c r="O4" s="292" t="s">
        <v>944</v>
      </c>
      <c r="Z4" s="508">
        <v>0</v>
      </c>
    </row>
    <row s="1369" customFormat="1" customHeight="1" ht="15" hidden="1">
      <c r="C5" s="675"/>
      <c r="K5" s="1369"/>
      <c r="L5" s="1369"/>
      <c r="M5" s="1369"/>
      <c r="N5" s="1369"/>
      <c r="Y5" s="423"/>
      <c r="Z5" s="420">
        <v>0</v>
      </c>
    </row>
    <row customHeight="1" ht="22.5" hidden="1">
      <c r="A6" s="508"/>
      <c r="B6" s="2400"/>
      <c r="C6" s="2401" t="s">
        <v>122</v>
      </c>
      <c r="D6" s="692" t="str">
        <f>B6&amp;".1"</f>
        <v>.1</v>
      </c>
      <c r="E6" s="693" t="s">
        <v>945</v>
      </c>
      <c r="F6" s="694" t="s">
        <v>310</v>
      </c>
      <c r="G6" s="689"/>
      <c r="H6" s="404"/>
      <c r="I6" s="689"/>
      <c r="J6" s="404"/>
      <c r="K6" s="2356"/>
      <c r="L6" s="821"/>
      <c r="M6" s="2356"/>
      <c r="N6" s="821"/>
      <c r="O6" s="292" t="s">
        <v>946</v>
      </c>
      <c r="Z6" s="508">
        <v>0</v>
      </c>
    </row>
    <row customHeight="1" ht="15" hidden="1">
      <c r="A7" s="508"/>
      <c r="B7" s="2400"/>
      <c r="C7" s="2401"/>
      <c r="D7" s="692" t="str">
        <f>B6&amp;".2"</f>
        <v>.2</v>
      </c>
      <c r="E7" s="693" t="s">
        <v>943</v>
      </c>
      <c r="F7" s="694" t="s">
        <v>310</v>
      </c>
      <c r="G7" s="1741" t="s">
        <v>22</v>
      </c>
      <c r="H7" s="404"/>
      <c r="I7" s="1741" t="s">
        <v>22</v>
      </c>
      <c r="J7" s="404"/>
      <c r="K7" s="1741" t="s">
        <v>22</v>
      </c>
      <c r="L7" s="821"/>
      <c r="M7" s="1741" t="s">
        <v>22</v>
      </c>
      <c r="N7" s="821"/>
      <c r="O7" s="292" t="s">
        <v>944</v>
      </c>
      <c r="Z7" s="508">
        <v>0</v>
      </c>
    </row>
    <row s="1369" customFormat="1" customHeight="1" ht="15" hidden="1">
      <c r="C8" s="675"/>
      <c r="K8" s="1369"/>
      <c r="L8" s="1369"/>
      <c r="M8" s="1369"/>
      <c r="N8" s="1369"/>
      <c r="Y8" s="423"/>
      <c r="Z8" s="420">
        <v>0</v>
      </c>
    </row>
    <row customHeight="1" ht="22.5" hidden="1">
      <c r="A9" s="508"/>
      <c r="B9" s="2400"/>
      <c r="C9" s="2401" t="s">
        <v>122</v>
      </c>
      <c r="D9" s="692" t="str">
        <f>B9&amp;".1"</f>
        <v>.1</v>
      </c>
      <c r="E9" s="693" t="s">
        <v>947</v>
      </c>
      <c r="F9" s="694" t="s">
        <v>310</v>
      </c>
      <c r="G9" s="700" t="s">
        <v>22</v>
      </c>
      <c r="H9" s="404" t="s">
        <v>22</v>
      </c>
      <c r="I9" s="2643" t="s">
        <v>22</v>
      </c>
      <c r="J9" s="2644" t="s">
        <v>22</v>
      </c>
      <c r="K9" s="2645" t="s">
        <v>22</v>
      </c>
      <c r="L9" s="2646" t="s">
        <v>22</v>
      </c>
      <c r="M9" s="2645" t="s">
        <v>22</v>
      </c>
      <c r="N9" s="2646" t="s">
        <v>22</v>
      </c>
      <c r="O9" s="292"/>
      <c r="Z9" s="508">
        <v>0</v>
      </c>
    </row>
    <row customHeight="1" ht="15" hidden="1">
      <c r="A10" s="508"/>
      <c r="B10" s="2400"/>
      <c r="C10" s="2401"/>
      <c r="D10" s="692" t="str">
        <f>B9&amp;".2"</f>
        <v>.2</v>
      </c>
      <c r="E10" s="693" t="s">
        <v>948</v>
      </c>
      <c r="F10" s="694" t="s">
        <v>310</v>
      </c>
      <c r="G10" s="1735" t="s">
        <v>22</v>
      </c>
      <c r="H10" s="404" t="s">
        <v>22</v>
      </c>
      <c r="I10" s="2647" t="s">
        <v>22</v>
      </c>
      <c r="J10" s="2644" t="s">
        <v>22</v>
      </c>
      <c r="K10" s="2648" t="s">
        <v>22</v>
      </c>
      <c r="L10" s="2646" t="s">
        <v>22</v>
      </c>
      <c r="M10" s="2648" t="s">
        <v>22</v>
      </c>
      <c r="N10" s="2646" t="s">
        <v>22</v>
      </c>
      <c r="O10" s="292" t="s">
        <v>949</v>
      </c>
      <c r="Z10" s="508">
        <v>0</v>
      </c>
    </row>
    <row customHeight="1" ht="15" hidden="1">
      <c r="A11" s="508"/>
      <c r="B11" s="2400"/>
      <c r="C11" s="2401"/>
      <c r="D11" s="692" t="str">
        <f>B9&amp;".3"</f>
        <v>.3</v>
      </c>
      <c r="E11" s="693" t="s">
        <v>950</v>
      </c>
      <c r="F11" s="694" t="s">
        <v>310</v>
      </c>
      <c r="G11" s="1735" t="s">
        <v>22</v>
      </c>
      <c r="H11" s="404" t="s">
        <v>22</v>
      </c>
      <c r="I11" s="2647" t="s">
        <v>22</v>
      </c>
      <c r="J11" s="2644" t="s">
        <v>22</v>
      </c>
      <c r="K11" s="2648" t="s">
        <v>22</v>
      </c>
      <c r="L11" s="2646" t="s">
        <v>22</v>
      </c>
      <c r="M11" s="2648" t="s">
        <v>22</v>
      </c>
      <c r="N11" s="2646" t="s">
        <v>22</v>
      </c>
      <c r="O11" s="292" t="s">
        <v>951</v>
      </c>
      <c r="Z11" s="508">
        <v>0</v>
      </c>
    </row>
    <row s="1369" customFormat="1" customHeight="1" ht="15" hidden="1">
      <c r="C12" s="675"/>
      <c r="K12" s="1369"/>
      <c r="L12" s="1369"/>
      <c r="M12" s="1369"/>
      <c r="N12" s="1369"/>
      <c r="Y12" s="423"/>
      <c r="Z12" s="420">
        <v>0</v>
      </c>
    </row>
    <row customHeight="1" ht="33.75" hidden="1">
      <c r="A13" s="508"/>
      <c r="B13" s="2400"/>
      <c r="C13" s="2401" t="s">
        <v>122</v>
      </c>
      <c r="D13" s="692" t="str">
        <f>B13&amp;".1"</f>
        <v>.1</v>
      </c>
      <c r="E13" s="693" t="s">
        <v>952</v>
      </c>
      <c r="F13" s="694" t="s">
        <v>310</v>
      </c>
      <c r="G13" s="700" t="s">
        <v>22</v>
      </c>
      <c r="H13" s="404" t="s">
        <v>22</v>
      </c>
      <c r="I13" s="2643" t="s">
        <v>22</v>
      </c>
      <c r="J13" s="2644" t="s">
        <v>22</v>
      </c>
      <c r="K13" s="2645" t="s">
        <v>22</v>
      </c>
      <c r="L13" s="2646" t="s">
        <v>22</v>
      </c>
      <c r="M13" s="2645" t="s">
        <v>22</v>
      </c>
      <c r="N13" s="2646" t="s">
        <v>22</v>
      </c>
      <c r="O13" s="292" t="s">
        <v>953</v>
      </c>
      <c r="Z13" s="508">
        <v>0</v>
      </c>
    </row>
    <row customHeight="1" ht="15" hidden="1">
      <c r="B14" s="2400"/>
      <c r="C14" s="2401"/>
      <c r="D14" s="692" t="str">
        <f>B13&amp;".2"</f>
        <v>.2</v>
      </c>
      <c r="E14" s="693" t="s">
        <v>954</v>
      </c>
      <c r="F14" s="694" t="s">
        <v>310</v>
      </c>
      <c r="G14" s="1735" t="s">
        <v>22</v>
      </c>
      <c r="H14" s="404" t="s">
        <v>22</v>
      </c>
      <c r="I14" s="2647" t="s">
        <v>22</v>
      </c>
      <c r="J14" s="2644" t="s">
        <v>22</v>
      </c>
      <c r="K14" s="2648" t="s">
        <v>22</v>
      </c>
      <c r="L14" s="2646" t="s">
        <v>22</v>
      </c>
      <c r="M14" s="2648" t="s">
        <v>22</v>
      </c>
      <c r="N14" s="2646" t="s">
        <v>22</v>
      </c>
      <c r="O14" s="292" t="s">
        <v>955</v>
      </c>
      <c r="Z14" s="508">
        <v>0</v>
      </c>
    </row>
    <row s="1369" customFormat="1" customHeight="1" ht="15" hidden="1">
      <c r="C15" s="675"/>
      <c r="K15" s="1369"/>
      <c r="L15" s="1369"/>
      <c r="M15" s="1369"/>
      <c r="N15" s="1369"/>
      <c r="Y15" s="423"/>
      <c r="Z15" s="420">
        <v>0</v>
      </c>
    </row>
    <row s="1369" customFormat="1" customHeight="1" ht="15" hidden="1">
      <c r="C16" s="675"/>
      <c r="K16" s="1369"/>
      <c r="L16" s="1369"/>
      <c r="M16" s="1369"/>
      <c r="N16" s="1369"/>
      <c r="Y16" s="423"/>
      <c r="Z16" s="420">
        <v>0</v>
      </c>
    </row>
    <row s="1369" customFormat="1" customHeight="1" ht="15" hidden="1">
      <c r="C17" s="675"/>
      <c r="K17" s="1369"/>
      <c r="L17" s="1369"/>
      <c r="M17" s="1369"/>
      <c r="N17" s="1369"/>
      <c r="Y17" s="423"/>
      <c r="Z17" s="420">
        <v>0</v>
      </c>
    </row>
    <row s="1369" customFormat="1" customHeight="1" ht="15" hidden="1">
      <c r="C18" s="675"/>
      <c r="K18" s="1369"/>
      <c r="L18" s="1369"/>
      <c r="M18" s="1369"/>
      <c r="N18" s="1369"/>
      <c r="Y18" s="423"/>
      <c r="Z18" s="420">
        <v>0</v>
      </c>
    </row>
    <row s="1369" customFormat="1" customHeight="1" ht="15" hidden="1">
      <c r="C19" s="675"/>
      <c r="K19" s="1369"/>
      <c r="L19" s="1369"/>
      <c r="M19" s="1369"/>
      <c r="N19" s="1369"/>
      <c r="Y19" s="423"/>
      <c r="Z19" s="420">
        <v>0</v>
      </c>
    </row>
    <row s="1369" customFormat="1" customHeight="1" ht="15" hidden="1">
      <c r="C20" s="675"/>
      <c r="K20" s="1369"/>
      <c r="L20" s="1369"/>
      <c r="M20" s="1369"/>
      <c r="N20" s="1369"/>
      <c r="Y20" s="423"/>
      <c r="Z20" s="420">
        <v>0</v>
      </c>
    </row>
    <row customHeight="1" ht="15.75">
      <c r="C21" s="179"/>
      <c r="D21" s="512"/>
      <c r="E21" s="512"/>
      <c r="F21" s="512"/>
      <c r="G21" s="512"/>
      <c r="H21" s="512"/>
      <c r="I21" s="512"/>
      <c r="J21" s="512"/>
      <c r="K21" s="1638"/>
      <c r="L21" s="1638"/>
      <c r="M21" s="1638"/>
      <c r="N21" s="1638"/>
      <c r="Z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2251"/>
      <c r="L22" s="2251"/>
      <c r="M22" s="2251"/>
      <c r="N22" s="2251"/>
      <c r="O22" s="540"/>
      <c r="Z22" s="508">
        <v>22</v>
      </c>
    </row>
    <row customHeight="1" ht="15.75">
      <c r="C23" s="179"/>
      <c r="D23" s="2179" t="str">
        <f>IF(org=0,"Не определено",org)</f>
        <v>Филиал ПАО "ОГК-2"-Ставропольская ГРЭС</v>
      </c>
      <c r="E23" s="2179"/>
      <c r="F23" s="2179"/>
      <c r="G23" s="2179"/>
      <c r="H23" s="2179"/>
      <c r="I23" s="2179"/>
      <c r="J23" s="679"/>
      <c r="K23" s="2252"/>
      <c r="L23" s="2252"/>
      <c r="M23" s="2252"/>
      <c r="N23" s="2252"/>
      <c r="O23" s="540"/>
      <c r="Z23" s="508">
        <v>15</v>
      </c>
    </row>
    <row customHeight="1" ht="15.75">
      <c r="C24" s="179"/>
      <c r="D24" s="512"/>
      <c r="E24" s="512"/>
      <c r="F24" s="512"/>
      <c r="G24" s="540">
        <v>22</v>
      </c>
      <c r="H24" s="755"/>
      <c r="I24" s="540">
        <v>22</v>
      </c>
      <c r="J24" s="755"/>
      <c r="K24" s="1369" t="s">
        <v>22</v>
      </c>
      <c r="L24" s="755"/>
      <c r="M24" s="1369" t="s">
        <v>22</v>
      </c>
      <c r="N24" s="755"/>
      <c r="Z24" s="508">
        <v>15</v>
      </c>
    </row>
    <row s="1638" customFormat="1" customHeight="1" ht="1.05">
      <c r="A25" s="762"/>
      <c r="C25" s="179"/>
      <c r="D25" s="512"/>
      <c r="E25" s="512"/>
      <c r="F25" s="512"/>
      <c r="G25" s="540"/>
      <c r="H25" s="755"/>
      <c r="I25" s="540" t="s">
        <v>117</v>
      </c>
      <c r="J25" s="755"/>
      <c r="K25" s="1369" t="s">
        <v>123</v>
      </c>
      <c r="L25" s="755"/>
      <c r="M25" s="1369" t="s">
        <v>125</v>
      </c>
      <c r="N25" s="755"/>
      <c r="O25" s="420"/>
      <c r="Y25" s="678"/>
      <c r="Z25" s="761">
        <v>1</v>
      </c>
    </row>
    <row customHeight="1" ht="15.75">
      <c r="C26" s="179"/>
      <c r="D26" s="714"/>
      <c r="E26" s="2370" t="s">
        <v>105</v>
      </c>
      <c r="F26" s="2371"/>
      <c r="G26" s="2398" t="str">
        <f>IF(G25="","",INDEX(DIFFERENTIATION_UNMERGE_VD,MATCH(G25,DIFFERENTIATION_ID_DIFF,0)))</f>
        <v/>
      </c>
      <c r="H26" s="2399"/>
      <c r="I26" s="2398"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399"/>
      <c r="K26" s="2398" t="str">
        <f>IF(K25="","",INDEX(DIFFERENTIATION_UNMERGE_VD,MATCH(K25,DIFFERENTIATION_ID_DIFF,0)))</f>
        <v>Передача. Тепловая энергия</v>
      </c>
      <c r="L26" s="2399"/>
      <c r="M26" s="2398" t="str">
        <f>IF(M25="","",INDEX(DIFFERENTIATION_UNMERGE_VD,MATCH(M25,DIFFERENTIATION_ID_DIFF,0)))</f>
        <v>Производство. Теплоноситель</v>
      </c>
      <c r="N26" s="2399"/>
      <c r="O26" s="2178" t="s">
        <v>305</v>
      </c>
      <c r="Z26" s="508">
        <v>15</v>
      </c>
    </row>
    <row s="1638" customFormat="1" customHeight="1" ht="15.75">
      <c r="A27" s="762"/>
      <c r="C27" s="179"/>
      <c r="D27" s="714"/>
      <c r="E27" s="2370" t="s">
        <v>568</v>
      </c>
      <c r="F27" s="2371"/>
      <c r="G27" s="2398" t="str">
        <f>IF(G25="","",INDEX(DIFFERENTIATION_UNMERGE_AREA,MATCH(G25,DIFFERENTIATION_ID_DIFF,0)))</f>
        <v/>
      </c>
      <c r="H27" s="2399"/>
      <c r="I27" s="2398" t="str">
        <f>IF(I25="","",INDEX(DIFFERENTIATION_UNMERGE_AREA,MATCH(I25,DIFFERENTIATION_ID_DIFF,0)))</f>
        <v>без дифференциации</v>
      </c>
      <c r="J27" s="2399"/>
      <c r="K27" s="2398" t="str">
        <f>IF(K25="","",INDEX(DIFFERENTIATION_UNMERGE_AREA,MATCH(K25,DIFFERENTIATION_ID_DIFF,0)))</f>
        <v>без дифференциации</v>
      </c>
      <c r="L27" s="2399"/>
      <c r="M27" s="2398" t="str">
        <f>IF(M25="","",INDEX(DIFFERENTIATION_UNMERGE_AREA,MATCH(M25,DIFFERENTIATION_ID_DIFF,0)))</f>
        <v>без дифференциации</v>
      </c>
      <c r="N27" s="2399"/>
      <c r="O27" s="2198"/>
      <c r="Y27" s="678"/>
      <c r="Z27" s="761">
        <v>15</v>
      </c>
    </row>
    <row s="1638" customFormat="1" customHeight="1" ht="15.75">
      <c r="A28" s="762"/>
      <c r="C28" s="179"/>
      <c r="D28" s="714"/>
      <c r="E28" s="2370" t="s">
        <v>569</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398" t="str">
        <f>IF(K25="","",INDEX(DIFFERENTIATION_UNMERGE_SYSTEM,MATCH(K25,DIFFERENTIATION_ID_DIFF,0)))</f>
        <v>без дифференциации</v>
      </c>
      <c r="L28" s="2399"/>
      <c r="M28" s="2398" t="str">
        <f>IF(M25="","",INDEX(DIFFERENTIATION_UNMERGE_SYSTEM,MATCH(M25,DIFFERENTIATION_ID_DIFF,0)))</f>
        <v>без дифференциации</v>
      </c>
      <c r="N28" s="2399"/>
      <c r="O28" s="2198"/>
      <c r="Y28" s="678"/>
      <c r="Z28" s="761">
        <v>15</v>
      </c>
    </row>
    <row s="1638" customFormat="1" customHeight="1" ht="15.75">
      <c r="A29" s="762"/>
      <c r="C29" s="179"/>
      <c r="D29" s="2372" t="s">
        <v>304</v>
      </c>
      <c r="E29" s="2373"/>
      <c r="F29" s="2373"/>
      <c r="G29" s="890"/>
      <c r="H29" s="890"/>
      <c r="I29" s="890"/>
      <c r="J29" s="891"/>
      <c r="K29" s="2370"/>
      <c r="L29" s="2370"/>
      <c r="M29" s="2370"/>
      <c r="N29" s="2370"/>
      <c r="O29" s="2198"/>
      <c r="Y29" s="678"/>
      <c r="Z29" s="761">
        <v>15</v>
      </c>
    </row>
    <row customHeight="1" ht="35.699999999999996">
      <c r="C30" s="179"/>
      <c r="D30" s="764" t="s">
        <v>88</v>
      </c>
      <c r="E30" s="763" t="s">
        <v>306</v>
      </c>
      <c r="F30" s="763" t="s">
        <v>570</v>
      </c>
      <c r="G30" s="811" t="s">
        <v>307</v>
      </c>
      <c r="H30" s="810" t="s">
        <v>394</v>
      </c>
      <c r="I30" s="687" t="s">
        <v>307</v>
      </c>
      <c r="J30" s="468" t="s">
        <v>394</v>
      </c>
      <c r="K30" s="2265" t="s">
        <v>307</v>
      </c>
      <c r="L30" s="2315" t="s">
        <v>394</v>
      </c>
      <c r="M30" s="2265" t="s">
        <v>307</v>
      </c>
      <c r="N30" s="2315" t="s">
        <v>394</v>
      </c>
      <c r="O30" s="2204"/>
      <c r="Z30" s="508">
        <v>34</v>
      </c>
    </row>
    <row customHeight="1" ht="15" hidden="1">
      <c r="C31" s="179"/>
      <c r="D31" s="596"/>
      <c r="E31" s="596"/>
      <c r="F31" s="596"/>
      <c r="G31" s="662"/>
      <c r="H31" s="662"/>
      <c r="I31" s="662"/>
      <c r="J31" s="662"/>
      <c r="K31" s="686"/>
      <c r="L31" s="686"/>
      <c r="M31" s="686"/>
      <c r="N31" s="686"/>
      <c r="O31" s="292"/>
      <c r="Z31" s="508">
        <v>0</v>
      </c>
    </row>
    <row customHeight="1" ht="24">
      <c r="A32" s="508"/>
      <c r="B32" s="508" t="s">
        <v>956</v>
      </c>
      <c r="C32" s="529"/>
      <c r="D32" s="695">
        <v>1</v>
      </c>
      <c r="E32" s="696" t="s">
        <v>957</v>
      </c>
      <c r="F32" s="694" t="s">
        <v>310</v>
      </c>
      <c r="G32" s="816" t="s">
        <v>310</v>
      </c>
      <c r="H32" s="816" t="s">
        <v>310</v>
      </c>
      <c r="I32" s="694" t="s">
        <v>310</v>
      </c>
      <c r="J32" s="694" t="s">
        <v>310</v>
      </c>
      <c r="K32" s="2266" t="s">
        <v>310</v>
      </c>
      <c r="L32" s="2266" t="s">
        <v>310</v>
      </c>
      <c r="M32" s="2266" t="s">
        <v>310</v>
      </c>
      <c r="N32" s="2266" t="s">
        <v>310</v>
      </c>
      <c r="O32" s="292"/>
      <c r="Z32" s="508">
        <v>23</v>
      </c>
    </row>
    <row customHeight="1" ht="11.549999999999999">
      <c r="A33" s="508"/>
      <c r="C33" s="508"/>
      <c r="D33" s="350"/>
      <c r="E33" s="583" t="s">
        <v>590</v>
      </c>
      <c r="F33" s="575"/>
      <c r="G33" s="575"/>
      <c r="H33" s="575"/>
      <c r="I33" s="575"/>
      <c r="J33" s="575"/>
      <c r="K33" s="2649"/>
      <c r="L33" s="2649"/>
      <c r="M33" s="2649"/>
      <c r="N33" s="2649"/>
      <c r="O33" s="576"/>
      <c r="Y33" s="508"/>
      <c r="Z33" s="508">
        <v>11</v>
      </c>
    </row>
    <row customHeight="1" ht="24">
      <c r="A34" s="508"/>
      <c r="B34" s="584" t="s">
        <v>642</v>
      </c>
      <c r="C34" s="529"/>
      <c r="D34" s="695">
        <v>2</v>
      </c>
      <c r="E34" s="696" t="s">
        <v>958</v>
      </c>
      <c r="F34" s="823" t="s">
        <v>310</v>
      </c>
      <c r="G34" s="823" t="s">
        <v>310</v>
      </c>
      <c r="H34" s="823" t="s">
        <v>310</v>
      </c>
      <c r="I34" s="694"/>
      <c r="J34" s="694"/>
      <c r="K34" s="2266" t="s">
        <v>310</v>
      </c>
      <c r="L34" s="2266" t="s">
        <v>310</v>
      </c>
      <c r="M34" s="2266" t="s">
        <v>310</v>
      </c>
      <c r="N34" s="2266" t="s">
        <v>310</v>
      </c>
      <c r="O34" s="292"/>
      <c r="Z34" s="508">
        <v>23</v>
      </c>
    </row>
    <row customHeight="1" ht="11.549999999999999">
      <c r="A35" s="508"/>
      <c r="C35" s="508"/>
      <c r="D35" s="350"/>
      <c r="E35" s="583" t="s">
        <v>959</v>
      </c>
      <c r="F35" s="575"/>
      <c r="G35" s="697"/>
      <c r="H35" s="575"/>
      <c r="I35" s="697"/>
      <c r="J35" s="575"/>
      <c r="K35" s="2650"/>
      <c r="L35" s="2649"/>
      <c r="M35" s="2650"/>
      <c r="N35" s="2649"/>
      <c r="O35" s="576"/>
      <c r="Y35" s="508"/>
      <c r="Z35" s="508">
        <v>11</v>
      </c>
    </row>
    <row customHeight="1" ht="71.25">
      <c r="A36" s="508"/>
      <c r="B36" s="508" t="s">
        <v>960</v>
      </c>
      <c r="C36" s="529"/>
      <c r="D36" s="695">
        <v>3</v>
      </c>
      <c r="E36" s="696" t="s">
        <v>961</v>
      </c>
      <c r="F36" s="698" t="s">
        <v>310</v>
      </c>
      <c r="G36" s="817" t="s">
        <v>962</v>
      </c>
      <c r="H36" s="816" t="s">
        <v>310</v>
      </c>
      <c r="I36" s="527" t="s">
        <v>963</v>
      </c>
      <c r="J36" s="694" t="s">
        <v>310</v>
      </c>
      <c r="K36" s="2110" t="s">
        <v>963</v>
      </c>
      <c r="L36" s="2266" t="s">
        <v>310</v>
      </c>
      <c r="M36" s="2110" t="s">
        <v>963</v>
      </c>
      <c r="N36" s="2266" t="s">
        <v>310</v>
      </c>
      <c r="O36" s="292" t="s">
        <v>964</v>
      </c>
      <c r="Z36" s="508">
        <v>68</v>
      </c>
    </row>
    <row customHeight="1" ht="11.549999999999999">
      <c r="A37" s="508"/>
      <c r="C37" s="508"/>
      <c r="D37" s="350"/>
      <c r="E37" s="583" t="s">
        <v>965</v>
      </c>
      <c r="F37" s="575"/>
      <c r="G37" s="697"/>
      <c r="H37" s="697"/>
      <c r="I37" s="697"/>
      <c r="J37" s="697"/>
      <c r="K37" s="2650"/>
      <c r="L37" s="2650"/>
      <c r="M37" s="2650"/>
      <c r="N37" s="2650"/>
      <c r="O37" s="576"/>
      <c r="Y37" s="508"/>
      <c r="Z37" s="508">
        <v>11</v>
      </c>
    </row>
    <row customHeight="1" ht="71.25">
      <c r="A38" s="508"/>
      <c r="B38" s="508" t="s">
        <v>966</v>
      </c>
      <c r="C38" s="529"/>
      <c r="D38" s="695">
        <v>4</v>
      </c>
      <c r="E38" s="696" t="s">
        <v>967</v>
      </c>
      <c r="F38" s="698" t="s">
        <v>310</v>
      </c>
      <c r="G38" s="817" t="s">
        <v>962</v>
      </c>
      <c r="H38" s="818" t="s">
        <v>310</v>
      </c>
      <c r="I38" s="527" t="s">
        <v>963</v>
      </c>
      <c r="J38" s="524" t="s">
        <v>310</v>
      </c>
      <c r="K38" s="2110" t="s">
        <v>963</v>
      </c>
      <c r="L38" s="2315" t="s">
        <v>310</v>
      </c>
      <c r="M38" s="2110" t="s">
        <v>963</v>
      </c>
      <c r="N38" s="2315" t="s">
        <v>310</v>
      </c>
      <c r="O38" s="682" t="s">
        <v>968</v>
      </c>
      <c r="Z38" s="508">
        <v>68</v>
      </c>
    </row>
    <row customHeight="1" ht="11.549999999999999">
      <c r="A39" s="508"/>
      <c r="C39" s="508"/>
      <c r="D39" s="350"/>
      <c r="E39" s="583" t="s">
        <v>969</v>
      </c>
      <c r="F39" s="575"/>
      <c r="G39" s="575"/>
      <c r="H39" s="699"/>
      <c r="I39" s="575"/>
      <c r="J39" s="699"/>
      <c r="K39" s="2649"/>
      <c r="L39" s="2651"/>
      <c r="M39" s="2649"/>
      <c r="N39" s="2651"/>
      <c r="O39" s="576"/>
      <c r="Y39" s="508"/>
      <c r="Z39" s="508">
        <v>11</v>
      </c>
    </row>
    <row customHeight="1" ht="22.5" hidden="1">
      <c r="A40" s="452" t="s">
        <v>82</v>
      </c>
      <c r="B40" s="508">
        <v>0</v>
      </c>
      <c r="C40" s="686">
        <v>4</v>
      </c>
      <c r="D40" s="508">
        <v>6</v>
      </c>
      <c r="E40" s="508">
        <v>36</v>
      </c>
      <c r="F40" s="508">
        <v>9</v>
      </c>
      <c r="G40" s="761">
        <v>0</v>
      </c>
      <c r="H40" s="761">
        <v>0</v>
      </c>
      <c r="I40" s="508">
        <v>25</v>
      </c>
      <c r="J40" s="508">
        <v>33</v>
      </c>
      <c r="K40" s="1638">
        <v>0</v>
      </c>
      <c r="L40" s="1638">
        <v>0</v>
      </c>
      <c r="M40" s="1638">
        <v>0</v>
      </c>
      <c r="N40" s="1638">
        <v>0</v>
      </c>
      <c r="O40" s="420">
        <v>93</v>
      </c>
      <c r="P40" s="508">
        <v>10</v>
      </c>
      <c r="Q40" s="508">
        <v>10</v>
      </c>
      <c r="R40" s="508">
        <v>10</v>
      </c>
      <c r="S40" s="508">
        <v>10</v>
      </c>
      <c r="T40" s="508">
        <v>10</v>
      </c>
      <c r="U40" s="508">
        <v>10</v>
      </c>
      <c r="V40" s="508">
        <v>10</v>
      </c>
      <c r="W40" s="508">
        <v>10</v>
      </c>
      <c r="X40" s="508">
        <v>10</v>
      </c>
      <c r="Y40" s="678">
        <v>10</v>
      </c>
      <c r="Z40" s="508">
        <v>23</v>
      </c>
    </row>
  </sheetData>
  <sheetProtection formatColumns="0" formatRows="0" autoFilter="0" sort="0" insertRows="0" insertColumns="1" deleteRows="0" deleteColumns="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Для выбора выполните двойной щелчок левой клавиши мыши по ячейке." sqref="I36 G38 I38 G36 K36 K38 M36 M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9B1B34-FD16-80E5-1339-0.045DD012}"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970</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Филиал ПАО "ОГК-2"-Ставропольская ГРЭС</v>
      </c>
      <c r="G6" s="2252"/>
      <c r="H6" s="2252"/>
      <c r="I6" s="2252"/>
      <c r="J6" s="2252"/>
      <c r="K6" s="2252"/>
      <c r="M6" s="585"/>
      <c r="AB6" s="1151"/>
      <c r="AE6" s="1634">
        <v>16</v>
      </c>
    </row>
    <row customHeight="1" ht="10.5">
      <c r="AE7" s="761">
        <v>10</v>
      </c>
    </row>
    <row customHeight="1" ht="10.5">
      <c r="A8" s="1054"/>
      <c r="B8" s="1054"/>
      <c r="C8" s="1054"/>
      <c r="F8" s="2104" t="s">
        <v>304</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970</v>
      </c>
      <c r="H9" s="2178" t="s">
        <v>971</v>
      </c>
      <c r="I9" s="2130" t="s">
        <v>972</v>
      </c>
      <c r="J9" s="2130" t="s">
        <v>973</v>
      </c>
      <c r="K9" s="2130" t="s">
        <v>974</v>
      </c>
      <c r="L9" s="2130" t="s">
        <v>975</v>
      </c>
      <c r="M9" s="2130" t="s">
        <v>976</v>
      </c>
      <c r="N9" s="2212" t="s">
        <v>977</v>
      </c>
      <c r="O9" s="2212"/>
      <c r="P9" s="2212"/>
      <c r="Q9" s="2402" t="s">
        <v>978</v>
      </c>
      <c r="R9" s="2403"/>
      <c r="S9" s="2403"/>
      <c r="T9" s="2404"/>
      <c r="U9" s="2402" t="s">
        <v>979</v>
      </c>
      <c r="V9" s="2403"/>
      <c r="W9" s="2403"/>
      <c r="X9" s="2404"/>
      <c r="Y9" s="2104" t="s">
        <v>980</v>
      </c>
      <c r="Z9" s="2105"/>
      <c r="AA9" s="2105"/>
      <c r="AB9" s="2106"/>
      <c r="AE9" s="761">
        <v>41</v>
      </c>
    </row>
    <row customHeight="1" ht="43.050000000000004">
      <c r="A10" s="908"/>
      <c r="B10" s="908"/>
      <c r="C10" s="908"/>
      <c r="F10" s="2178"/>
      <c r="G10" s="2178"/>
      <c r="H10" s="2235"/>
      <c r="I10" s="2178"/>
      <c r="J10" s="2178"/>
      <c r="K10" s="2178"/>
      <c r="L10" s="2178"/>
      <c r="M10" s="2178"/>
      <c r="N10" s="906" t="s">
        <v>981</v>
      </c>
      <c r="O10" s="906" t="s">
        <v>982</v>
      </c>
      <c r="P10" s="907" t="s">
        <v>983</v>
      </c>
      <c r="Q10" s="918" t="s">
        <v>89</v>
      </c>
      <c r="R10" s="918" t="s">
        <v>984</v>
      </c>
      <c r="S10" s="918" t="s">
        <v>985</v>
      </c>
      <c r="T10" s="919" t="s">
        <v>986</v>
      </c>
      <c r="U10" s="918" t="s">
        <v>89</v>
      </c>
      <c r="V10" s="918" t="s">
        <v>987</v>
      </c>
      <c r="W10" s="918" t="s">
        <v>985</v>
      </c>
      <c r="X10" s="919" t="s">
        <v>986</v>
      </c>
      <c r="Y10" s="304" t="s">
        <v>988</v>
      </c>
      <c r="Z10" s="2104" t="s">
        <v>88</v>
      </c>
      <c r="AA10" s="2106"/>
      <c r="AB10" s="1052" t="s">
        <v>989</v>
      </c>
      <c r="AE10" s="761">
        <v>41</v>
      </c>
    </row>
    <row s="1645" customFormat="1" customHeight="1" ht="5.25" hidden="1">
      <c r="A11" s="1055"/>
      <c r="B11" s="1055"/>
      <c r="C11" s="1055"/>
      <c r="E11" s="1053"/>
      <c r="F11" s="2409" t="s">
        <v>380</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990</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991</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3EBDC9-D483-4773-F4C6-0.2A12306}"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Филиал ПАО "ОГК-2"-Ставропольская ГРЭС</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304</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992</v>
      </c>
      <c r="G9" s="2412" t="s">
        <v>993</v>
      </c>
      <c r="H9" s="2413"/>
      <c r="I9" s="2130" t="s">
        <v>994</v>
      </c>
      <c r="J9" s="2130"/>
      <c r="K9" s="2130" t="s">
        <v>995</v>
      </c>
      <c r="L9" s="2130"/>
      <c r="M9" s="2130"/>
      <c r="N9" s="2130"/>
      <c r="O9" s="2130"/>
      <c r="P9" s="2130"/>
      <c r="Q9" s="2130"/>
      <c r="R9" s="2130"/>
      <c r="S9" s="2130"/>
      <c r="T9" s="2130"/>
      <c r="U9" s="2130"/>
      <c r="V9" s="2130"/>
      <c r="W9" s="2130"/>
      <c r="X9" s="2130"/>
      <c r="Y9" s="2130"/>
      <c r="Z9" s="2195" t="s">
        <v>996</v>
      </c>
      <c r="AA9" s="2196"/>
      <c r="AB9" s="2130" t="s">
        <v>997</v>
      </c>
      <c r="AC9" s="2130"/>
      <c r="AD9" s="2130"/>
      <c r="AE9" s="2130"/>
      <c r="AF9" s="2178" t="s">
        <v>998</v>
      </c>
      <c r="AG9" s="2130" t="s">
        <v>999</v>
      </c>
      <c r="AH9" s="2130"/>
      <c r="AI9" s="2178" t="s">
        <v>1000</v>
      </c>
      <c r="AJ9" s="2130" t="s">
        <v>1001</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1002</v>
      </c>
      <c r="L10" s="2104" t="s">
        <v>1003</v>
      </c>
      <c r="M10" s="2106"/>
      <c r="N10" s="2130" t="s">
        <v>1004</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1005</v>
      </c>
      <c r="M11" s="2178" t="s">
        <v>1006</v>
      </c>
      <c r="N11" s="2130" t="s">
        <v>1007</v>
      </c>
      <c r="O11" s="2130"/>
      <c r="P11" s="2421" t="s">
        <v>988</v>
      </c>
      <c r="Q11" s="2421" t="s">
        <v>1008</v>
      </c>
      <c r="R11" s="2421" t="s">
        <v>1009</v>
      </c>
      <c r="S11" s="2421" t="s">
        <v>1010</v>
      </c>
      <c r="T11" s="2421"/>
      <c r="U11" s="2421"/>
      <c r="V11" s="2421"/>
      <c r="W11" s="2421"/>
      <c r="X11" s="2421"/>
      <c r="Y11" s="2421"/>
      <c r="Z11" s="2197"/>
      <c r="AA11" s="2198"/>
      <c r="AB11" s="2130" t="s">
        <v>1011</v>
      </c>
      <c r="AC11" s="2130"/>
      <c r="AD11" s="2104" t="s">
        <v>1012</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1013</v>
      </c>
      <c r="K12" s="2130"/>
      <c r="L12" s="2235"/>
      <c r="M12" s="2235"/>
      <c r="N12" s="2130"/>
      <c r="O12" s="2130"/>
      <c r="P12" s="2421"/>
      <c r="Q12" s="2421"/>
      <c r="R12" s="2421"/>
      <c r="S12" s="1137" t="s">
        <v>86</v>
      </c>
      <c r="T12" s="1137" t="s">
        <v>87</v>
      </c>
      <c r="U12" s="1137" t="s">
        <v>85</v>
      </c>
      <c r="V12" s="1137" t="s">
        <v>1014</v>
      </c>
      <c r="W12" s="1137" t="s">
        <v>85</v>
      </c>
      <c r="X12" s="1137" t="s">
        <v>1015</v>
      </c>
      <c r="Y12" s="1137" t="s">
        <v>1016</v>
      </c>
      <c r="Z12" s="2203"/>
      <c r="AA12" s="2204"/>
      <c r="AB12" s="1144" t="s">
        <v>1017</v>
      </c>
      <c r="AC12" s="1144" t="s">
        <v>1018</v>
      </c>
      <c r="AD12" s="1144" t="s">
        <v>1017</v>
      </c>
      <c r="AE12" s="1144" t="s">
        <v>1018</v>
      </c>
      <c r="AF12" s="2235"/>
      <c r="AG12" s="1157" t="s">
        <v>1019</v>
      </c>
      <c r="AH12" s="1157" t="s">
        <v>1020</v>
      </c>
      <c r="AI12" s="2235"/>
      <c r="AJ12" s="1157" t="s">
        <v>1019</v>
      </c>
      <c r="AK12" s="1157" t="s">
        <v>1020</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1021</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E946DF-C0C9-8A2F-ECBD-0.3168A3E7}"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Филиал ПАО "ОГК-2"-Ставропольская ГРЭС</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304</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1022</v>
      </c>
      <c r="H10" s="2429" t="s">
        <v>1023</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1024</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1025</v>
      </c>
      <c r="G14" s="2424" t="s">
        <v>1026</v>
      </c>
      <c r="H14" s="2424"/>
      <c r="I14" s="2424"/>
      <c r="J14" s="2424"/>
      <c r="K14" s="1237"/>
      <c r="W14" s="1158">
        <v>11</v>
      </c>
    </row>
    <row customHeight="1" ht="11.549999999999999">
      <c r="F15" s="1233">
        <v>1</v>
      </c>
      <c r="G15" s="693" t="s">
        <v>1027</v>
      </c>
      <c r="H15" s="1239">
        <f>SUM(I15:J15)</f>
        <v>0</v>
      </c>
      <c r="I15" s="1239">
        <f>SUM(I16:I27)</f>
        <v>0</v>
      </c>
      <c r="J15" s="1228"/>
      <c r="K15" s="1237"/>
      <c r="W15" s="1158">
        <v>11</v>
      </c>
    </row>
    <row customHeight="1" ht="24">
      <c r="F16" s="1233" t="s">
        <v>1028</v>
      </c>
      <c r="G16" s="1240" t="s">
        <v>1029</v>
      </c>
      <c r="H16" s="1239">
        <f>SUM(I16:J16)</f>
        <v>0</v>
      </c>
      <c r="I16" s="1238"/>
      <c r="J16" s="1228"/>
      <c r="K16" s="1237"/>
      <c r="W16" s="1158">
        <v>23</v>
      </c>
    </row>
    <row customHeight="1" ht="24">
      <c r="F17" s="1233" t="s">
        <v>1030</v>
      </c>
      <c r="G17" s="1240" t="s">
        <v>1031</v>
      </c>
      <c r="H17" s="1239">
        <f>SUM(I17:J17)</f>
        <v>0</v>
      </c>
      <c r="I17" s="1238"/>
      <c r="J17" s="1228"/>
      <c r="K17" s="1237"/>
      <c r="W17" s="1158">
        <v>23</v>
      </c>
    </row>
    <row customHeight="1" ht="35.699999999999996">
      <c r="F18" s="1233" t="s">
        <v>1032</v>
      </c>
      <c r="G18" s="1240" t="s">
        <v>1033</v>
      </c>
      <c r="H18" s="1239">
        <f>SUM(I18:J18)</f>
        <v>0</v>
      </c>
      <c r="I18" s="1238"/>
      <c r="J18" s="1228"/>
      <c r="K18" s="1237"/>
      <c r="W18" s="1158">
        <v>34</v>
      </c>
    </row>
    <row customHeight="1" ht="35.699999999999996">
      <c r="F19" s="1233" t="s">
        <v>1034</v>
      </c>
      <c r="G19" s="1240" t="s">
        <v>1035</v>
      </c>
      <c r="H19" s="1239">
        <f>SUM(I19:J19)</f>
        <v>0</v>
      </c>
      <c r="I19" s="1238"/>
      <c r="J19" s="1228"/>
      <c r="K19" s="1237"/>
      <c r="W19" s="1158">
        <v>34</v>
      </c>
    </row>
    <row customHeight="1" ht="48.29999999999999">
      <c r="F20" s="1233" t="s">
        <v>1036</v>
      </c>
      <c r="G20" s="1240" t="s">
        <v>1037</v>
      </c>
      <c r="H20" s="1239">
        <f>SUM(I20:J20)</f>
        <v>0</v>
      </c>
      <c r="I20" s="1238"/>
      <c r="J20" s="1228"/>
      <c r="K20" s="1237"/>
      <c r="W20" s="1158">
        <v>46</v>
      </c>
    </row>
    <row customHeight="1" ht="35.699999999999996">
      <c r="F21" s="1233" t="s">
        <v>1038</v>
      </c>
      <c r="G21" s="1240" t="s">
        <v>1039</v>
      </c>
      <c r="H21" s="1239">
        <f>SUM(I21:J21)</f>
        <v>0</v>
      </c>
      <c r="I21" s="1238"/>
      <c r="J21" s="1228"/>
      <c r="K21" s="1237"/>
      <c r="W21" s="1158">
        <v>34</v>
      </c>
    </row>
    <row customHeight="1" ht="35.699999999999996">
      <c r="F22" s="1233" t="s">
        <v>1040</v>
      </c>
      <c r="G22" s="1240" t="s">
        <v>1041</v>
      </c>
      <c r="H22" s="1239">
        <f>SUM(I22:J22)</f>
        <v>0</v>
      </c>
      <c r="I22" s="1238"/>
      <c r="J22" s="1228"/>
      <c r="K22" s="1237"/>
      <c r="W22" s="1158">
        <v>34</v>
      </c>
    </row>
    <row customHeight="1" ht="24">
      <c r="F23" s="1233" t="s">
        <v>1042</v>
      </c>
      <c r="G23" s="1240" t="s">
        <v>1043</v>
      </c>
      <c r="H23" s="1239">
        <f>SUM(I23:J23)</f>
        <v>0</v>
      </c>
      <c r="I23" s="1238"/>
      <c r="J23" s="1228"/>
      <c r="K23" s="1237"/>
      <c r="W23" s="1158">
        <v>23</v>
      </c>
    </row>
    <row customHeight="1" ht="24">
      <c r="F24" s="1233" t="s">
        <v>1044</v>
      </c>
      <c r="G24" s="1240" t="s">
        <v>1045</v>
      </c>
      <c r="H24" s="1239">
        <f>SUM(I24:J24)</f>
        <v>0</v>
      </c>
      <c r="I24" s="1238"/>
      <c r="J24" s="1228"/>
      <c r="K24" s="1237"/>
      <c r="W24" s="1158">
        <v>23</v>
      </c>
    </row>
    <row customHeight="1" ht="35.699999999999996">
      <c r="F25" s="1233" t="s">
        <v>1046</v>
      </c>
      <c r="G25" s="1240" t="s">
        <v>1047</v>
      </c>
      <c r="H25" s="1239">
        <f>SUM(I25:J25)</f>
        <v>0</v>
      </c>
      <c r="I25" s="1238"/>
      <c r="J25" s="1228"/>
      <c r="K25" s="1237"/>
      <c r="W25" s="1158">
        <v>34</v>
      </c>
    </row>
    <row customHeight="1" ht="35.699999999999996">
      <c r="F26" s="1233" t="s">
        <v>1048</v>
      </c>
      <c r="G26" s="1240" t="s">
        <v>1049</v>
      </c>
      <c r="H26" s="1239">
        <f>SUM(I26:J26)</f>
        <v>0</v>
      </c>
      <c r="I26" s="1238"/>
      <c r="J26" s="1228"/>
      <c r="K26" s="1237"/>
      <c r="W26" s="1158">
        <v>34</v>
      </c>
    </row>
    <row customHeight="1" ht="11.549999999999999">
      <c r="F27" s="1233" t="s">
        <v>1050</v>
      </c>
      <c r="G27" s="1240" t="s">
        <v>1051</v>
      </c>
      <c r="H27" s="1239">
        <f>SUM(I27:J27)</f>
        <v>0</v>
      </c>
      <c r="I27" s="1238"/>
      <c r="J27" s="1228"/>
      <c r="K27" s="1237"/>
      <c r="W27" s="1158">
        <v>11</v>
      </c>
    </row>
    <row customHeight="1" ht="11.549999999999999">
      <c r="F28" s="1233">
        <v>2</v>
      </c>
      <c r="G28" s="693" t="s">
        <v>1052</v>
      </c>
      <c r="H28" s="1239">
        <f>SUM(I28:J28)</f>
        <v>0</v>
      </c>
      <c r="I28" s="1239">
        <f>SUM(I29:I31)</f>
        <v>0</v>
      </c>
      <c r="J28" s="1228"/>
      <c r="K28" s="1237"/>
      <c r="W28" s="1158">
        <v>11</v>
      </c>
    </row>
    <row customHeight="1" ht="11.549999999999999">
      <c r="F29" s="1233" t="s">
        <v>714</v>
      </c>
      <c r="G29" s="1240" t="s">
        <v>1053</v>
      </c>
      <c r="H29" s="1239">
        <f>SUM(I29:J29)</f>
        <v>0</v>
      </c>
      <c r="I29" s="1238"/>
      <c r="J29" s="1228"/>
      <c r="K29" s="1237"/>
      <c r="W29" s="1158">
        <v>11</v>
      </c>
    </row>
    <row customHeight="1" ht="11.549999999999999">
      <c r="F30" s="1233" t="s">
        <v>311</v>
      </c>
      <c r="G30" s="1240" t="s">
        <v>1054</v>
      </c>
      <c r="H30" s="1239">
        <f>SUM(I30:J30)</f>
        <v>0</v>
      </c>
      <c r="I30" s="1238"/>
      <c r="J30" s="1228"/>
      <c r="K30" s="1237"/>
      <c r="W30" s="1158">
        <v>11</v>
      </c>
    </row>
    <row customHeight="1" ht="11.549999999999999">
      <c r="F31" s="1233" t="s">
        <v>314</v>
      </c>
      <c r="G31" s="1240" t="s">
        <v>1055</v>
      </c>
      <c r="H31" s="1239">
        <f>SUM(I31:J31)</f>
        <v>0</v>
      </c>
      <c r="I31" s="1238"/>
      <c r="J31" s="1228"/>
      <c r="K31" s="1237"/>
      <c r="W31" s="1158">
        <v>11</v>
      </c>
    </row>
    <row customHeight="1" ht="11.549999999999999">
      <c r="F32" s="1233">
        <v>3</v>
      </c>
      <c r="G32" s="693" t="s">
        <v>1056</v>
      </c>
      <c r="H32" s="1239">
        <f>SUM(I32:J32)</f>
        <v>0</v>
      </c>
      <c r="I32" s="1239">
        <f>SUM(I33:I34)</f>
        <v>0</v>
      </c>
      <c r="J32" s="1228"/>
      <c r="K32" s="1237"/>
      <c r="W32" s="1158">
        <v>11</v>
      </c>
    </row>
    <row customHeight="1" ht="48.29999999999999">
      <c r="F33" s="1233" t="s">
        <v>328</v>
      </c>
      <c r="G33" s="1240" t="s">
        <v>1057</v>
      </c>
      <c r="H33" s="1239">
        <f>SUM(I33:J33)</f>
        <v>0</v>
      </c>
      <c r="I33" s="1238"/>
      <c r="J33" s="1228"/>
      <c r="K33" s="1237"/>
      <c r="W33" s="1158">
        <v>46</v>
      </c>
    </row>
    <row customHeight="1" ht="11.549999999999999">
      <c r="F34" s="1233" t="s">
        <v>336</v>
      </c>
      <c r="G34" s="1240" t="s">
        <v>1058</v>
      </c>
      <c r="H34" s="1239">
        <f>SUM(I34:J34)</f>
        <v>0</v>
      </c>
      <c r="I34" s="1238"/>
      <c r="J34" s="1228"/>
      <c r="K34" s="1237"/>
      <c r="W34" s="1158">
        <v>11</v>
      </c>
    </row>
    <row customHeight="1" ht="11.549999999999999">
      <c r="F35" s="1233">
        <v>4</v>
      </c>
      <c r="G35" s="693" t="s">
        <v>1059</v>
      </c>
      <c r="H35" s="1239">
        <f>SUM(I35:J35)</f>
        <v>0</v>
      </c>
      <c r="I35" s="1238"/>
      <c r="J35" s="1228"/>
      <c r="K35" s="1237"/>
      <c r="W35" s="1158">
        <v>11</v>
      </c>
    </row>
    <row customHeight="1" ht="11.549999999999999">
      <c r="F36" s="1233"/>
      <c r="G36" s="696" t="s">
        <v>1060</v>
      </c>
      <c r="H36" s="1239">
        <f>SUM(I36:J36)</f>
        <v>0</v>
      </c>
      <c r="I36" s="1239">
        <f>SUM(I15,I28,I32,I35)</f>
        <v>0</v>
      </c>
      <c r="J36" s="1228"/>
      <c r="K36" s="1237"/>
      <c r="W36" s="1158">
        <v>11</v>
      </c>
    </row>
    <row customHeight="1" ht="29.25">
      <c r="F37" s="1234" t="s">
        <v>1061</v>
      </c>
      <c r="G37" s="2425" t="s">
        <v>1062</v>
      </c>
      <c r="H37" s="2425"/>
      <c r="I37" s="2425"/>
      <c r="J37" s="2425"/>
      <c r="K37" s="1237"/>
      <c r="W37" s="1158">
        <v>28</v>
      </c>
    </row>
    <row customHeight="1" ht="24">
      <c r="F38" s="1233" t="s">
        <v>109</v>
      </c>
      <c r="G38" s="693" t="s">
        <v>1063</v>
      </c>
      <c r="H38" s="1239">
        <f>SUM(I38:J38)</f>
        <v>0</v>
      </c>
      <c r="I38" s="1239">
        <f>SUM(I39,I44,I47)</f>
        <v>0</v>
      </c>
      <c r="J38" s="1228"/>
      <c r="K38" s="1237"/>
      <c r="W38" s="1158">
        <v>23</v>
      </c>
    </row>
    <row customHeight="1" ht="11.549999999999999">
      <c r="F39" s="1233" t="s">
        <v>1028</v>
      </c>
      <c r="G39" s="1240" t="s">
        <v>1027</v>
      </c>
      <c r="H39" s="1239">
        <f>SUM(I39:J39)</f>
        <v>0</v>
      </c>
      <c r="I39" s="1239">
        <f>SUM(I40:I43)</f>
        <v>0</v>
      </c>
      <c r="J39" s="1228"/>
      <c r="K39" s="1237"/>
      <c r="W39" s="1158">
        <v>11</v>
      </c>
    </row>
    <row customHeight="1" ht="24">
      <c r="F40" s="1233" t="s">
        <v>1064</v>
      </c>
      <c r="G40" s="1241" t="s">
        <v>1065</v>
      </c>
      <c r="H40" s="1239">
        <f>SUM(I40:J40)</f>
        <v>0</v>
      </c>
      <c r="I40" s="1238"/>
      <c r="J40" s="1228"/>
      <c r="K40" s="1237"/>
      <c r="W40" s="1158">
        <v>23</v>
      </c>
    </row>
    <row customHeight="1" ht="11.549999999999999">
      <c r="F41" s="1233" t="s">
        <v>1066</v>
      </c>
      <c r="G41" s="1241" t="s">
        <v>1067</v>
      </c>
      <c r="H41" s="1239">
        <f>SUM(I41:J41)</f>
        <v>0</v>
      </c>
      <c r="I41" s="1238"/>
      <c r="J41" s="1228"/>
      <c r="K41" s="1237"/>
      <c r="W41" s="1158">
        <v>11</v>
      </c>
    </row>
    <row customHeight="1" ht="11.549999999999999">
      <c r="F42" s="1233" t="s">
        <v>1068</v>
      </c>
      <c r="G42" s="1241" t="s">
        <v>1069</v>
      </c>
      <c r="H42" s="1239">
        <f>SUM(I42:J42)</f>
        <v>0</v>
      </c>
      <c r="I42" s="1238"/>
      <c r="J42" s="1228"/>
      <c r="K42" s="1237"/>
      <c r="W42" s="1158">
        <v>11</v>
      </c>
    </row>
    <row customHeight="1" ht="35.699999999999996">
      <c r="F43" s="1233" t="s">
        <v>1070</v>
      </c>
      <c r="G43" s="1241" t="s">
        <v>1071</v>
      </c>
      <c r="H43" s="1239">
        <f>SUM(I43:J43)</f>
        <v>0</v>
      </c>
      <c r="I43" s="1238"/>
      <c r="J43" s="1228"/>
      <c r="K43" s="1237"/>
      <c r="W43" s="1158">
        <v>34</v>
      </c>
    </row>
    <row customHeight="1" ht="11.549999999999999">
      <c r="F44" s="1233" t="s">
        <v>1030</v>
      </c>
      <c r="G44" s="1240" t="s">
        <v>1056</v>
      </c>
      <c r="H44" s="1239">
        <f>SUM(I44:J44)</f>
        <v>0</v>
      </c>
      <c r="I44" s="1239">
        <f>SUM(I45:I46)</f>
        <v>0</v>
      </c>
      <c r="J44" s="1228"/>
      <c r="K44" s="1237"/>
      <c r="W44" s="1158">
        <v>11</v>
      </c>
    </row>
    <row customHeight="1" ht="48.29999999999999">
      <c r="F45" s="1233" t="s">
        <v>1072</v>
      </c>
      <c r="G45" s="1241" t="s">
        <v>1057</v>
      </c>
      <c r="H45" s="1239">
        <f>SUM(I45:J45)</f>
        <v>0</v>
      </c>
      <c r="I45" s="1238"/>
      <c r="J45" s="1228"/>
      <c r="K45" s="1237"/>
      <c r="W45" s="1158">
        <v>46</v>
      </c>
    </row>
    <row customHeight="1" ht="11.549999999999999">
      <c r="F46" s="1233" t="s">
        <v>1073</v>
      </c>
      <c r="G46" s="1241" t="s">
        <v>1058</v>
      </c>
      <c r="H46" s="1239">
        <f>SUM(I46:J46)</f>
        <v>0</v>
      </c>
      <c r="I46" s="1238"/>
      <c r="J46" s="1228"/>
      <c r="K46" s="1237"/>
      <c r="W46" s="1158">
        <v>11</v>
      </c>
    </row>
    <row customHeight="1" ht="11.549999999999999">
      <c r="F47" s="1233" t="s">
        <v>1032</v>
      </c>
      <c r="G47" s="1240" t="s">
        <v>1074</v>
      </c>
      <c r="H47" s="1239">
        <f>SUM(I47:J47)</f>
        <v>0</v>
      </c>
      <c r="I47" s="1238"/>
      <c r="J47" s="1228"/>
      <c r="K47" s="1237"/>
      <c r="W47" s="1158">
        <v>11</v>
      </c>
    </row>
    <row customHeight="1" ht="24">
      <c r="F48" s="1233" t="s">
        <v>110</v>
      </c>
      <c r="G48" s="693" t="s">
        <v>1075</v>
      </c>
      <c r="H48" s="1239">
        <f>SUM(I48:J48)</f>
        <v>0</v>
      </c>
      <c r="I48" s="1239">
        <f>SUM(I49,I54,I57)</f>
        <v>0</v>
      </c>
      <c r="J48" s="1228"/>
      <c r="K48" s="1237"/>
      <c r="W48" s="1158">
        <v>23</v>
      </c>
    </row>
    <row customHeight="1" ht="11.549999999999999">
      <c r="F49" s="1233" t="s">
        <v>714</v>
      </c>
      <c r="G49" s="1240" t="s">
        <v>1027</v>
      </c>
      <c r="H49" s="1239">
        <f>SUM(I49:J49)</f>
        <v>0</v>
      </c>
      <c r="I49" s="1239">
        <f>SUM(I50:I53)</f>
        <v>0</v>
      </c>
      <c r="J49" s="1228"/>
      <c r="K49" s="1237"/>
      <c r="W49" s="1158">
        <v>11</v>
      </c>
    </row>
    <row customHeight="1" ht="24">
      <c r="F50" s="1233" t="s">
        <v>717</v>
      </c>
      <c r="G50" s="1241" t="s">
        <v>1065</v>
      </c>
      <c r="H50" s="1239">
        <f>SUM(I50:J50)</f>
        <v>0</v>
      </c>
      <c r="I50" s="1238"/>
      <c r="J50" s="1228"/>
      <c r="K50" s="1237"/>
      <c r="W50" s="1158">
        <v>23</v>
      </c>
    </row>
    <row customHeight="1" ht="11.549999999999999">
      <c r="F51" s="1233" t="s">
        <v>720</v>
      </c>
      <c r="G51" s="1241" t="s">
        <v>1067</v>
      </c>
      <c r="H51" s="1239">
        <f>SUM(I51:J51)</f>
        <v>0</v>
      </c>
      <c r="I51" s="1238"/>
      <c r="J51" s="1228"/>
      <c r="K51" s="1237"/>
      <c r="W51" s="1158">
        <v>11</v>
      </c>
    </row>
    <row customHeight="1" ht="11.549999999999999">
      <c r="F52" s="1233" t="s">
        <v>1076</v>
      </c>
      <c r="G52" s="1241" t="s">
        <v>1069</v>
      </c>
      <c r="H52" s="1239">
        <f>SUM(I52:J52)</f>
        <v>0</v>
      </c>
      <c r="I52" s="1238"/>
      <c r="J52" s="1228"/>
      <c r="K52" s="1237"/>
      <c r="W52" s="1158">
        <v>11</v>
      </c>
    </row>
    <row customHeight="1" ht="35.699999999999996">
      <c r="F53" s="1233" t="s">
        <v>1077</v>
      </c>
      <c r="G53" s="1241" t="s">
        <v>1071</v>
      </c>
      <c r="H53" s="1239">
        <f>SUM(I53:J53)</f>
        <v>0</v>
      </c>
      <c r="I53" s="1238"/>
      <c r="J53" s="1228"/>
      <c r="K53" s="1237"/>
      <c r="W53" s="1158">
        <v>34</v>
      </c>
    </row>
    <row customHeight="1" ht="11.549999999999999">
      <c r="F54" s="1233" t="s">
        <v>311</v>
      </c>
      <c r="G54" s="1240" t="s">
        <v>1056</v>
      </c>
      <c r="H54" s="1239">
        <f>SUM(I54:J54)</f>
        <v>0</v>
      </c>
      <c r="I54" s="1239">
        <f>SUM(I55:I56)</f>
        <v>0</v>
      </c>
      <c r="J54" s="1228"/>
      <c r="K54" s="1237"/>
      <c r="W54" s="1158">
        <v>11</v>
      </c>
    </row>
    <row customHeight="1" ht="48.29999999999999">
      <c r="F55" s="1233" t="s">
        <v>724</v>
      </c>
      <c r="G55" s="1241" t="s">
        <v>1057</v>
      </c>
      <c r="H55" s="1239">
        <f>SUM(I55:J55)</f>
        <v>0</v>
      </c>
      <c r="I55" s="1238"/>
      <c r="J55" s="1228"/>
      <c r="K55" s="1237"/>
      <c r="W55" s="1158">
        <v>46</v>
      </c>
    </row>
    <row customHeight="1" ht="11.549999999999999">
      <c r="F56" s="1233" t="s">
        <v>726</v>
      </c>
      <c r="G56" s="1241" t="s">
        <v>1058</v>
      </c>
      <c r="H56" s="1239">
        <f>SUM(I56:J56)</f>
        <v>0</v>
      </c>
      <c r="I56" s="1238"/>
      <c r="J56" s="1228"/>
      <c r="K56" s="1237"/>
      <c r="W56" s="1158">
        <v>11</v>
      </c>
    </row>
    <row customHeight="1" ht="11.549999999999999">
      <c r="F57" s="1233" t="s">
        <v>314</v>
      </c>
      <c r="G57" s="1240" t="s">
        <v>1074</v>
      </c>
      <c r="H57" s="1239">
        <f>SUM(I57:J57)</f>
        <v>0</v>
      </c>
      <c r="I57" s="1238"/>
      <c r="J57" s="1228"/>
      <c r="K57" s="1237"/>
      <c r="W57" s="1158">
        <v>11</v>
      </c>
    </row>
    <row customHeight="1" ht="11.549999999999999">
      <c r="F58" s="1233"/>
      <c r="G58" s="1242" t="s">
        <v>1060</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A3A8E-E512-56DD-63D6-0.F1FC8EF4}"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Филиал ПАО "ОГК-2"-Ставропольская ГРЭС</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1078</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1079</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304</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1080</v>
      </c>
      <c r="H11" s="2440" t="s">
        <v>1081</v>
      </c>
      <c r="I11" s="2440" t="s">
        <v>1082</v>
      </c>
      <c r="J11" s="2441"/>
      <c r="K11" s="2441"/>
      <c r="L11" s="2441"/>
      <c r="M11" s="2441"/>
      <c r="N11" s="2441"/>
      <c r="O11" s="2212" t="s">
        <v>1083</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1083</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1083</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1084</v>
      </c>
      <c r="P12" s="2212"/>
      <c r="Q12" s="2212"/>
      <c r="R12" s="2212"/>
      <c r="S12" s="2212" t="s">
        <v>1085</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1086</v>
      </c>
      <c r="BU12" s="2390"/>
      <c r="BV12" s="2390"/>
      <c r="BW12" s="2436"/>
      <c r="BX12" s="2389" t="s">
        <v>1087</v>
      </c>
      <c r="BY12" s="2390"/>
      <c r="BZ12" s="2390"/>
      <c r="CA12" s="2436"/>
      <c r="CB12" s="2389" t="s">
        <v>1088</v>
      </c>
      <c r="CC12" s="2436"/>
      <c r="CD12" s="2389" t="s">
        <v>1089</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1090</v>
      </c>
      <c r="CZ12" s="2390"/>
      <c r="DA12" s="2390"/>
      <c r="DB12" s="2390"/>
      <c r="DC12" s="2390"/>
      <c r="DD12" s="2436"/>
      <c r="DE12" s="2389" t="s">
        <v>1091</v>
      </c>
      <c r="DF12" s="2436"/>
      <c r="DG12" s="2389" t="s">
        <v>1089</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1092</v>
      </c>
      <c r="P13" s="2212"/>
      <c r="Q13" s="2212"/>
      <c r="R13" s="2212"/>
      <c r="S13" s="2339" t="s">
        <v>1093</v>
      </c>
      <c r="T13" s="2391"/>
      <c r="U13" s="2130" t="s">
        <v>1094</v>
      </c>
      <c r="V13" s="2130"/>
      <c r="W13" s="2130"/>
      <c r="X13" s="2130"/>
      <c r="Y13" s="2130" t="s">
        <v>1095</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1096</v>
      </c>
      <c r="BU13" s="2391"/>
      <c r="BV13" s="2339" t="s">
        <v>1097</v>
      </c>
      <c r="BW13" s="2391"/>
      <c r="BX13" s="2339" t="s">
        <v>1098</v>
      </c>
      <c r="BY13" s="2391"/>
      <c r="BZ13" s="2339" t="s">
        <v>1099</v>
      </c>
      <c r="CA13" s="2391"/>
      <c r="CB13" s="2339" t="s">
        <v>1100</v>
      </c>
      <c r="CC13" s="2391"/>
      <c r="CD13" s="2339" t="s">
        <v>1101</v>
      </c>
      <c r="CE13" s="2391"/>
      <c r="CF13" s="2339" t="s">
        <v>1102</v>
      </c>
      <c r="CG13" s="2391"/>
      <c r="CH13" s="2389" t="s">
        <v>1103</v>
      </c>
      <c r="CI13" s="2390"/>
      <c r="CJ13" s="2390"/>
      <c r="CK13" s="2436"/>
      <c r="CL13" s="2439"/>
      <c r="CM13" s="2437"/>
      <c r="CN13" s="2437"/>
      <c r="CO13" s="2437"/>
      <c r="CP13" s="2437"/>
      <c r="CQ13" s="2437"/>
      <c r="CR13" s="2437"/>
      <c r="CS13" s="2437"/>
      <c r="CT13" s="2437"/>
      <c r="CU13" s="2437"/>
      <c r="CV13" s="2437"/>
      <c r="CW13" s="2437"/>
      <c r="CX13" s="2456"/>
      <c r="CY13" s="2339" t="s">
        <v>1104</v>
      </c>
      <c r="CZ13" s="2391"/>
      <c r="DA13" s="2339" t="s">
        <v>1105</v>
      </c>
      <c r="DB13" s="2391"/>
      <c r="DC13" s="2339" t="s">
        <v>1106</v>
      </c>
      <c r="DD13" s="2391"/>
      <c r="DE13" s="2339" t="s">
        <v>1107</v>
      </c>
      <c r="DF13" s="2391"/>
      <c r="DG13" s="2389" t="s">
        <v>1108</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1109</v>
      </c>
      <c r="P14" s="2391"/>
      <c r="Q14" s="2339" t="s">
        <v>1110</v>
      </c>
      <c r="R14" s="2391"/>
      <c r="S14" s="2340"/>
      <c r="T14" s="2216"/>
      <c r="U14" s="2339" t="s">
        <v>841</v>
      </c>
      <c r="V14" s="2391"/>
      <c r="W14" s="2339" t="s">
        <v>844</v>
      </c>
      <c r="X14" s="2391"/>
      <c r="Y14" s="2339" t="s">
        <v>841</v>
      </c>
      <c r="Z14" s="2391"/>
      <c r="AA14" s="2339" t="s">
        <v>851</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1111</v>
      </c>
      <c r="CI14" s="2391"/>
      <c r="CJ14" s="2339" t="s">
        <v>1112</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1113</v>
      </c>
      <c r="DH14" s="2391"/>
      <c r="DI14" s="2339" t="s">
        <v>1114</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831</v>
      </c>
      <c r="P16" s="2436"/>
      <c r="Q16" s="2389" t="s">
        <v>833</v>
      </c>
      <c r="R16" s="2436"/>
      <c r="S16" s="2389" t="s">
        <v>837</v>
      </c>
      <c r="T16" s="2436"/>
      <c r="U16" s="2389" t="s">
        <v>842</v>
      </c>
      <c r="V16" s="2436"/>
      <c r="W16" s="2389" t="s">
        <v>845</v>
      </c>
      <c r="X16" s="2436"/>
      <c r="Y16" s="2389" t="s">
        <v>849</v>
      </c>
      <c r="Z16" s="2436"/>
      <c r="AA16" s="2389" t="s">
        <v>852</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562</v>
      </c>
      <c r="BU16" s="2436"/>
      <c r="BV16" s="2389" t="s">
        <v>562</v>
      </c>
      <c r="BW16" s="2436"/>
      <c r="BX16" s="2389" t="s">
        <v>562</v>
      </c>
      <c r="BY16" s="2436"/>
      <c r="BZ16" s="2389" t="s">
        <v>562</v>
      </c>
      <c r="CA16" s="2436"/>
      <c r="CB16" s="2389" t="s">
        <v>1115</v>
      </c>
      <c r="CC16" s="2436"/>
      <c r="CD16" s="2389" t="s">
        <v>562</v>
      </c>
      <c r="CE16" s="2436"/>
      <c r="CF16" s="2389" t="s">
        <v>1116</v>
      </c>
      <c r="CG16" s="2436"/>
      <c r="CH16" s="2389" t="s">
        <v>1117</v>
      </c>
      <c r="CI16" s="2436"/>
      <c r="CJ16" s="2389" t="s">
        <v>1117</v>
      </c>
      <c r="CK16" s="2436"/>
      <c r="CL16" s="2439"/>
      <c r="CM16" s="2437"/>
      <c r="CN16" s="2437"/>
      <c r="CO16" s="2437"/>
      <c r="CP16" s="2437"/>
      <c r="CQ16" s="2437"/>
      <c r="CR16" s="2437"/>
      <c r="CS16" s="2437"/>
      <c r="CT16" s="2437"/>
      <c r="CU16" s="2437"/>
      <c r="CV16" s="2437"/>
      <c r="CW16" s="2437"/>
      <c r="CX16" s="2456"/>
      <c r="CY16" s="2339" t="s">
        <v>562</v>
      </c>
      <c r="CZ16" s="2391"/>
      <c r="DA16" s="2339" t="s">
        <v>562</v>
      </c>
      <c r="DB16" s="2391"/>
      <c r="DC16" s="2339" t="s">
        <v>562</v>
      </c>
      <c r="DD16" s="2391"/>
      <c r="DE16" s="2389" t="s">
        <v>1115</v>
      </c>
      <c r="DF16" s="2436"/>
      <c r="DG16" s="2389" t="s">
        <v>1118</v>
      </c>
      <c r="DH16" s="2436"/>
      <c r="DI16" s="2389" t="s">
        <v>1118</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1119</v>
      </c>
      <c r="P17" s="1194" t="s">
        <v>1120</v>
      </c>
      <c r="Q17" s="1194" t="s">
        <v>1119</v>
      </c>
      <c r="R17" s="1194" t="s">
        <v>1120</v>
      </c>
      <c r="S17" s="1194" t="s">
        <v>1119</v>
      </c>
      <c r="T17" s="1194" t="s">
        <v>1120</v>
      </c>
      <c r="U17" s="1194" t="s">
        <v>1119</v>
      </c>
      <c r="V17" s="1194" t="s">
        <v>1120</v>
      </c>
      <c r="W17" s="1194" t="s">
        <v>1119</v>
      </c>
      <c r="X17" s="1194" t="s">
        <v>1120</v>
      </c>
      <c r="Y17" s="1194" t="s">
        <v>1119</v>
      </c>
      <c r="Z17" s="1194" t="s">
        <v>1120</v>
      </c>
      <c r="AA17" s="1194" t="s">
        <v>1119</v>
      </c>
      <c r="AB17" s="1194" t="s">
        <v>1120</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1119</v>
      </c>
      <c r="BU17" s="1194" t="s">
        <v>1120</v>
      </c>
      <c r="BV17" s="1194" t="s">
        <v>1119</v>
      </c>
      <c r="BW17" s="1194" t="s">
        <v>1120</v>
      </c>
      <c r="BX17" s="1194" t="s">
        <v>1119</v>
      </c>
      <c r="BY17" s="1194" t="s">
        <v>1120</v>
      </c>
      <c r="BZ17" s="1194" t="s">
        <v>1119</v>
      </c>
      <c r="CA17" s="1194" t="s">
        <v>1120</v>
      </c>
      <c r="CB17" s="1194" t="s">
        <v>1119</v>
      </c>
      <c r="CC17" s="1194" t="s">
        <v>1120</v>
      </c>
      <c r="CD17" s="1194" t="s">
        <v>1119</v>
      </c>
      <c r="CE17" s="1194" t="s">
        <v>1120</v>
      </c>
      <c r="CF17" s="1194" t="s">
        <v>1119</v>
      </c>
      <c r="CG17" s="1194" t="s">
        <v>1120</v>
      </c>
      <c r="CH17" s="1194" t="s">
        <v>1119</v>
      </c>
      <c r="CI17" s="1194" t="s">
        <v>1120</v>
      </c>
      <c r="CJ17" s="1194" t="s">
        <v>1119</v>
      </c>
      <c r="CK17" s="1194" t="s">
        <v>1120</v>
      </c>
      <c r="CL17" s="2439"/>
      <c r="CM17" s="2437"/>
      <c r="CN17" s="2437"/>
      <c r="CO17" s="2437"/>
      <c r="CP17" s="2437"/>
      <c r="CQ17" s="2437"/>
      <c r="CR17" s="2437"/>
      <c r="CS17" s="2437"/>
      <c r="CT17" s="2437"/>
      <c r="CU17" s="2437"/>
      <c r="CV17" s="2437"/>
      <c r="CW17" s="2437"/>
      <c r="CX17" s="2456"/>
      <c r="CY17" s="1194" t="s">
        <v>1119</v>
      </c>
      <c r="CZ17" s="1194" t="s">
        <v>1120</v>
      </c>
      <c r="DA17" s="1194" t="s">
        <v>1119</v>
      </c>
      <c r="DB17" s="1194" t="s">
        <v>1120</v>
      </c>
      <c r="DC17" s="1194" t="s">
        <v>1119</v>
      </c>
      <c r="DD17" s="1194" t="s">
        <v>1120</v>
      </c>
      <c r="DE17" s="1194" t="s">
        <v>1119</v>
      </c>
      <c r="DF17" s="1194" t="s">
        <v>1120</v>
      </c>
      <c r="DG17" s="1194" t="s">
        <v>1119</v>
      </c>
      <c r="DH17" s="1194" t="s">
        <v>1120</v>
      </c>
      <c r="DI17" s="1194" t="s">
        <v>1119</v>
      </c>
      <c r="DJ17" s="1194" t="s">
        <v>1120</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380</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40A025-87BC-8FA4-0A84-0.5BEB9C12}" mc:Ignorable="x14ac xr xr2 xr3">
  <sheetPr>
    <tabColor theme="2" tint="-0.1"/>
  </sheetPr>
  <dimension ref="A1:U23"/>
  <sheetViews>
    <sheetView topLeftCell="A1" showGridLines="0" zoomScale="90" workbookViewId="0">
      <selection activeCell="J21" sqref="J2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00390625" customWidth="1"/>
    <col min="9" max="9" style="1638" width="23.8515625" customWidth="1"/>
    <col min="10" max="10" style="1638" width="20.57421875" customWidth="1"/>
    <col min="11" max="11" style="1369" width="93.00390625" customWidth="1"/>
    <col min="12" max="19" style="1638" width="10.00390625" customWidth="1"/>
    <col min="20" max="20" style="678" width="10.00390625" customWidth="1"/>
    <col min="21" max="21" style="1638" width="10.57421875" hidden="1"/>
  </cols>
  <sheetData>
    <row s="1369" customFormat="1" customHeight="1" ht="15" hidden="1">
      <c r="C1" s="675"/>
      <c r="H1" s="420">
        <v>4</v>
      </c>
      <c r="I1" s="1369"/>
      <c r="J1" s="1369"/>
      <c r="T1" s="423"/>
      <c r="U1" s="420" t="s">
        <v>14</v>
      </c>
    </row>
    <row customHeight="1" ht="22.5" hidden="1">
      <c r="C2" s="1931" t="s">
        <v>122</v>
      </c>
      <c r="D2" s="542"/>
      <c r="E2" s="666"/>
      <c r="F2" s="1764" t="str">
        <f>IF(TEMPLATE_SPHERE="HEAT","Гкал/час","тыс. куб. м/сутки")</f>
        <v>Гкал/час</v>
      </c>
      <c r="G2" s="683"/>
      <c r="H2" s="683"/>
      <c r="I2" s="683"/>
      <c r="J2" s="683"/>
      <c r="K2" s="292"/>
      <c r="U2" s="508">
        <v>0</v>
      </c>
    </row>
    <row s="1369" customFormat="1" customHeight="1" ht="15" hidden="1">
      <c r="C3" s="675"/>
      <c r="I3" s="1369"/>
      <c r="J3" s="1369"/>
      <c r="T3" s="423"/>
      <c r="U3" s="420">
        <v>0</v>
      </c>
    </row>
    <row customHeight="1" ht="15.75">
      <c r="C4" s="179"/>
      <c r="D4" s="512"/>
      <c r="E4" s="512"/>
      <c r="F4" s="512"/>
      <c r="G4" s="512"/>
      <c r="H4" s="512"/>
      <c r="I4" s="1638"/>
      <c r="J4" s="1638"/>
      <c r="U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2251"/>
      <c r="J5" s="2251"/>
      <c r="K5" s="540"/>
      <c r="U5" s="508">
        <v>38</v>
      </c>
    </row>
    <row customHeight="1" ht="15.75">
      <c r="C6" s="179"/>
      <c r="D6" s="2179" t="str">
        <f>IF(org=0,"Не определено",org)</f>
        <v>Филиал ПАО "ОГК-2"-Ставропольская ГРЭС</v>
      </c>
      <c r="E6" s="2179"/>
      <c r="F6" s="2179"/>
      <c r="G6" s="2179"/>
      <c r="H6" s="2179"/>
      <c r="I6" s="2252"/>
      <c r="J6" s="2252"/>
      <c r="K6" s="540"/>
      <c r="U6" s="508">
        <v>15</v>
      </c>
    </row>
    <row s="1638" customFormat="1" customHeight="1" ht="15.75">
      <c r="A7" s="762"/>
      <c r="C7" s="179"/>
      <c r="D7" s="679"/>
      <c r="E7" s="679"/>
      <c r="F7" s="679"/>
      <c r="G7" s="679"/>
      <c r="H7" s="755"/>
      <c r="I7" s="2410" t="s">
        <v>22</v>
      </c>
      <c r="J7" s="2410" t="s">
        <v>22</v>
      </c>
      <c r="K7" s="540"/>
      <c r="T7" s="678"/>
      <c r="U7" s="761">
        <v>15</v>
      </c>
    </row>
    <row customHeight="1" ht="1.05">
      <c r="C8" s="179"/>
      <c r="D8" s="512"/>
      <c r="E8" s="512"/>
      <c r="F8" s="512"/>
      <c r="G8" s="512"/>
      <c r="H8" s="540" t="s">
        <v>117</v>
      </c>
      <c r="I8" s="1638" t="s">
        <v>123</v>
      </c>
      <c r="J8" s="1638" t="s">
        <v>125</v>
      </c>
      <c r="U8" s="508">
        <v>1</v>
      </c>
    </row>
    <row customHeight="1" ht="55.5">
      <c r="C9" s="179"/>
      <c r="D9" s="714"/>
      <c r="E9" s="2370" t="s">
        <v>105</v>
      </c>
      <c r="F9" s="2371"/>
      <c r="G9" s="819" t="str">
        <f>IF(G8="","",INDEX(DIFFERENTIATION_UNMERGE_VD,MATCH(G8,DIFFERENTIATION_ID_DIFF,0)))</f>
        <v/>
      </c>
      <c r="H9" s="819"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2398" t="str">
        <f>IF(I8="","",INDEX(DIFFERENTIATION_UNMERGE_VD,MATCH(I8,DIFFERENTIATION_ID_DIFF,0)))</f>
        <v>Передача. Тепловая энергия</v>
      </c>
      <c r="J9" s="2398" t="str">
        <f>IF(J8="","",INDEX(DIFFERENTIATION_UNMERGE_VD,MATCH(J8,DIFFERENTIATION_ID_DIFF,0)))</f>
        <v>Производство. Теплоноситель</v>
      </c>
      <c r="K9" s="2130" t="s">
        <v>305</v>
      </c>
      <c r="U9" s="508">
        <v>15</v>
      </c>
    </row>
    <row s="1638" customFormat="1" customHeight="1" ht="15.75">
      <c r="A10" s="762"/>
      <c r="C10" s="179"/>
      <c r="D10" s="714"/>
      <c r="E10" s="2370" t="s">
        <v>568</v>
      </c>
      <c r="F10" s="2371"/>
      <c r="G10" s="819" t="str">
        <f>IF(G8="","",INDEX(DIFFERENTIATION_UNMERGE_AREA,MATCH(G8,DIFFERENTIATION_ID_DIFF,0)))</f>
        <v/>
      </c>
      <c r="H10" s="819" t="str">
        <f>IF(H8="","",INDEX(DIFFERENTIATION_UNMERGE_AREA,MATCH(H8,DIFFERENTIATION_ID_DIFF,0)))</f>
        <v>без дифференциации</v>
      </c>
      <c r="I10" s="2398" t="str">
        <f>IF(I8="","",INDEX(DIFFERENTIATION_UNMERGE_AREA,MATCH(I8,DIFFERENTIATION_ID_DIFF,0)))</f>
        <v>без дифференциации</v>
      </c>
      <c r="J10" s="2398" t="str">
        <f>IF(J8="","",INDEX(DIFFERENTIATION_UNMERGE_AREA,MATCH(J8,DIFFERENTIATION_ID_DIFF,0)))</f>
        <v>без дифференциации</v>
      </c>
      <c r="K10" s="2130"/>
      <c r="T10" s="678"/>
      <c r="U10" s="761">
        <v>15</v>
      </c>
    </row>
    <row s="1638" customFormat="1" customHeight="1" ht="15.75">
      <c r="A11" s="762"/>
      <c r="C11" s="179"/>
      <c r="D11" s="714"/>
      <c r="E11" s="2370" t="s">
        <v>569</v>
      </c>
      <c r="F11" s="2371"/>
      <c r="G11" s="819" t="str">
        <f>IF(G8="","",INDEX(DIFFERENTIATION_UNMERGE_SYSTEM,MATCH(G8,DIFFERENTIATION_ID_DIFF,0)))</f>
        <v/>
      </c>
      <c r="H11" s="819" t="str">
        <f>IF(H8="","",INDEX(DIFFERENTIATION_UNMERGE_SYSTEM,MATCH(H8,DIFFERENTIATION_ID_DIFF,0)))</f>
        <v>без дифференциации</v>
      </c>
      <c r="I11" s="2398" t="str">
        <f>IF(I8="","",INDEX(DIFFERENTIATION_UNMERGE_SYSTEM,MATCH(I8,DIFFERENTIATION_ID_DIFF,0)))</f>
        <v>без дифференциации</v>
      </c>
      <c r="J11" s="2398" t="str">
        <f>IF(J8="","",INDEX(DIFFERENTIATION_UNMERGE_SYSTEM,MATCH(J8,DIFFERENTIATION_ID_DIFF,0)))</f>
        <v>без дифференциации</v>
      </c>
      <c r="K11" s="2130"/>
      <c r="T11" s="678"/>
      <c r="U11" s="761">
        <v>15</v>
      </c>
    </row>
    <row s="1638" customFormat="1" customHeight="1" ht="15.75">
      <c r="A12" s="762"/>
      <c r="C12" s="179"/>
      <c r="D12" s="2372" t="s">
        <v>304</v>
      </c>
      <c r="E12" s="2373"/>
      <c r="F12" s="2373"/>
      <c r="G12" s="890"/>
      <c r="H12" s="890"/>
      <c r="I12" s="2370"/>
      <c r="J12" s="2370"/>
      <c r="K12" s="2130"/>
      <c r="T12" s="678"/>
      <c r="U12" s="761">
        <v>15</v>
      </c>
    </row>
    <row customHeight="1" ht="35.699999999999996">
      <c r="C13" s="179"/>
      <c r="D13" s="764" t="s">
        <v>88</v>
      </c>
      <c r="E13" s="763" t="s">
        <v>306</v>
      </c>
      <c r="F13" s="763" t="s">
        <v>570</v>
      </c>
      <c r="G13" s="811" t="s">
        <v>307</v>
      </c>
      <c r="H13" s="757" t="s">
        <v>307</v>
      </c>
      <c r="I13" s="2265" t="s">
        <v>307</v>
      </c>
      <c r="J13" s="2265" t="s">
        <v>307</v>
      </c>
      <c r="K13" s="2130"/>
      <c r="U13" s="508">
        <v>34</v>
      </c>
    </row>
    <row customHeight="1" ht="15" hidden="1">
      <c r="C14" s="179"/>
      <c r="D14" s="596" t="s">
        <v>109</v>
      </c>
      <c r="E14" s="596" t="s">
        <v>110</v>
      </c>
      <c r="F14" s="596" t="s">
        <v>90</v>
      </c>
      <c r="G14" s="662" t="str">
        <f>G1&amp;".1"</f>
        <v>.1</v>
      </c>
      <c r="H14" s="662" t="str">
        <f>H1&amp;".1"</f>
        <v>4.1</v>
      </c>
      <c r="I14" s="686" t="str">
        <f>I1&amp;".1"</f>
        <v>.1</v>
      </c>
      <c r="J14" s="686" t="str">
        <f>J1&amp;".1"</f>
        <v>.1</v>
      </c>
      <c r="K14" s="292"/>
      <c r="U14" s="508">
        <v>0</v>
      </c>
    </row>
    <row customHeight="1" ht="15.75">
      <c r="A15" s="508"/>
      <c r="C15" s="529"/>
      <c r="D15" s="524">
        <v>1</v>
      </c>
      <c r="E15" s="1933" t="str">
        <f>TP_P_A</f>
        <v>Количество поданных заявок</v>
      </c>
      <c r="F15" s="524" t="s">
        <v>1121</v>
      </c>
      <c r="G15" s="688"/>
      <c r="H15" s="688">
        <v>0</v>
      </c>
      <c r="I15" s="688">
        <v>0</v>
      </c>
      <c r="J15" s="688">
        <v>0</v>
      </c>
      <c r="K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U15" s="508">
        <v>15</v>
      </c>
    </row>
    <row customHeight="1" ht="15.75">
      <c r="A16" s="508"/>
      <c r="C16" s="529"/>
      <c r="D16" s="524">
        <v>2</v>
      </c>
      <c r="E16" s="1933" t="str">
        <f>TP_P_B</f>
        <v>Количество рассмотренных заявок</v>
      </c>
      <c r="F16" s="524" t="s">
        <v>1121</v>
      </c>
      <c r="G16" s="688"/>
      <c r="H16" s="688">
        <v>0</v>
      </c>
      <c r="I16" s="688">
        <v>0</v>
      </c>
      <c r="J16" s="688">
        <v>0</v>
      </c>
      <c r="K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U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1121</v>
      </c>
      <c r="G17" s="688"/>
      <c r="H17" s="688">
        <v>0</v>
      </c>
      <c r="I17" s="688">
        <v>0</v>
      </c>
      <c r="J17" s="688">
        <v>0</v>
      </c>
      <c r="K17" s="211" t="str">
        <f>TP_P_NOTE_V</f>
        <v>Указывается количество заявок с решением об отказе в течение отчетного квартала.</v>
      </c>
      <c r="U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310</v>
      </c>
      <c r="G18" s="689"/>
      <c r="H18" s="689"/>
      <c r="I18" s="2356"/>
      <c r="J18" s="2356"/>
      <c r="K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U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95</v>
      </c>
      <c r="I19" s="690">
        <f>SUM(I20:I22)</f>
        <v>5.5127</v>
      </c>
      <c r="J19" s="690">
        <f>SUM(J20:J22)</f>
        <v>14.6458</v>
      </c>
      <c r="K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19" s="508">
        <v>57</v>
      </c>
    </row>
    <row customHeight="1" ht="15" hidden="1">
      <c r="D20" s="512" t="s">
        <v>1122</v>
      </c>
      <c r="E20" s="691"/>
      <c r="F20" s="512"/>
      <c r="G20" s="512"/>
      <c r="H20" s="512"/>
      <c r="I20" s="1638"/>
      <c r="J20" s="1638"/>
      <c r="K20" s="1766"/>
      <c r="U20" s="508">
        <v>0</v>
      </c>
    </row>
    <row customHeight="1" ht="29.25">
      <c r="C21" s="454"/>
      <c r="D21" s="542" t="s">
        <v>317</v>
      </c>
      <c r="E21" s="2579" t="s">
        <v>1123</v>
      </c>
      <c r="F21" s="1764" t="str">
        <f>IF(TEMPLATE_SPHERE="HEAT","Гкал/час","тыс. куб. м/сутки")</f>
        <v>Гкал/час</v>
      </c>
      <c r="G21" s="683"/>
      <c r="H21" s="683">
        <v>95</v>
      </c>
      <c r="I21" s="683">
        <v>5.5127</v>
      </c>
      <c r="J21" s="683">
        <v>14.6458</v>
      </c>
      <c r="K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21" s="508">
        <v>28</v>
      </c>
    </row>
    <row customHeight="1" ht="15.75">
      <c r="A22" s="508"/>
      <c r="C22" s="508"/>
      <c r="D22" s="350"/>
      <c r="E22" s="583" t="s">
        <v>1124</v>
      </c>
      <c r="F22" s="575"/>
      <c r="G22" s="575"/>
      <c r="H22" s="575"/>
      <c r="I22" s="2653"/>
      <c r="J22" s="2653"/>
      <c r="K22" s="2174"/>
      <c r="T22" s="508"/>
      <c r="U22" s="508">
        <v>15</v>
      </c>
    </row>
    <row customHeight="1" ht="22.5" hidden="1">
      <c r="A23" s="452" t="s">
        <v>82</v>
      </c>
      <c r="B23" s="508">
        <v>0</v>
      </c>
      <c r="C23" s="686">
        <v>4</v>
      </c>
      <c r="D23" s="508">
        <v>6</v>
      </c>
      <c r="E23" s="508">
        <v>36</v>
      </c>
      <c r="F23" s="508">
        <v>9</v>
      </c>
      <c r="G23" s="761">
        <v>0</v>
      </c>
      <c r="H23" s="508">
        <v>40</v>
      </c>
      <c r="I23" s="1638">
        <v>0</v>
      </c>
      <c r="J23" s="1638">
        <v>0</v>
      </c>
      <c r="K23" s="420">
        <v>93</v>
      </c>
      <c r="L23" s="508">
        <v>10</v>
      </c>
      <c r="M23" s="508">
        <v>10</v>
      </c>
      <c r="N23" s="508">
        <v>10</v>
      </c>
      <c r="O23" s="508">
        <v>10</v>
      </c>
      <c r="P23" s="508">
        <v>10</v>
      </c>
      <c r="Q23" s="508">
        <v>10</v>
      </c>
      <c r="R23" s="508">
        <v>10</v>
      </c>
      <c r="S23" s="508">
        <v>10</v>
      </c>
      <c r="T23" s="678">
        <v>10</v>
      </c>
      <c r="U23" s="508">
        <v>23</v>
      </c>
    </row>
  </sheetData>
  <sheetProtection formatColumns="0" formatRows="0" autoFilter="0" sort="0" insertRows="0" insertColumns="1" deleteRows="0" deleteColumns="0"/>
  <mergeCells count="8">
    <mergeCell ref="K21:K22"/>
    <mergeCell ref="K9:K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J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350EBD-04E3-9A05-F3F2-0.672A03A9}"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Филиал ПАО "ОГК-2"-Ставропольская ГРЭС</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304</v>
      </c>
      <c r="E9" s="2212"/>
      <c r="F9" s="2212"/>
      <c r="G9" s="2392" t="s">
        <v>305</v>
      </c>
      <c r="Q9" s="86">
        <v>14</v>
      </c>
    </row>
    <row customHeight="1" ht="24">
      <c r="C10" s="99"/>
      <c r="D10" s="108" t="s">
        <v>88</v>
      </c>
      <c r="E10" s="111" t="s">
        <v>306</v>
      </c>
      <c r="F10" s="111" t="s">
        <v>394</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310</v>
      </c>
      <c r="G12" s="154"/>
      <c r="Q12" s="86">
        <v>62</v>
      </c>
    </row>
    <row customHeight="1" ht="24">
      <c r="A13" s="195"/>
      <c r="C13" s="99"/>
      <c r="D13" s="150" t="s">
        <v>1028</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310</v>
      </c>
      <c r="G13" s="154"/>
      <c r="Q13" s="86">
        <v>23</v>
      </c>
    </row>
    <row customHeight="1" ht="14.699999999999998">
      <c r="A14" s="195"/>
      <c r="C14" s="99"/>
      <c r="D14" s="150" t="s">
        <v>1064</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1125</v>
      </c>
      <c r="F15" s="204"/>
      <c r="G15" s="2174"/>
      <c r="Q15" s="86">
        <v>15</v>
      </c>
    </row>
    <row customHeight="1" ht="14.699999999999998">
      <c r="A16" s="195"/>
      <c r="C16" s="99"/>
      <c r="D16" s="150" t="s">
        <v>1030</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310</v>
      </c>
      <c r="G16" s="340"/>
      <c r="Q16" s="86">
        <v>14</v>
      </c>
    </row>
    <row customHeight="1" ht="14.699999999999998">
      <c r="A17" s="195"/>
      <c r="C17" s="99"/>
      <c r="D17" s="150" t="s">
        <v>1072</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1126</v>
      </c>
      <c r="F18" s="341"/>
      <c r="G18" s="2174"/>
      <c r="I18" s="353"/>
      <c r="J18" s="353"/>
      <c r="Q18" s="345">
        <v>21</v>
      </c>
    </row>
    <row s="1638" customFormat="1" customHeight="1" ht="256.5" hidden="1">
      <c r="A19" s="346"/>
      <c r="B19" s="420"/>
      <c r="C19" s="379"/>
      <c r="D19" s="887" t="s">
        <v>1032</v>
      </c>
      <c r="E19" s="886" t="s">
        <v>1127</v>
      </c>
      <c r="F19" s="388"/>
      <c r="G19" s="340" t="s">
        <v>1128</v>
      </c>
      <c r="I19" s="503"/>
      <c r="J19" s="503"/>
      <c r="Q19" s="761">
        <v>0</v>
      </c>
    </row>
    <row s="1638" customFormat="1" customHeight="1" ht="14.699999999999998">
      <c r="A20" s="346"/>
      <c r="B20" s="149"/>
      <c r="C20" s="310"/>
      <c r="D20" s="888">
        <v>2</v>
      </c>
      <c r="E20" s="333" t="s">
        <v>1129</v>
      </c>
      <c r="F20" s="201" t="s">
        <v>310</v>
      </c>
      <c r="G20" s="340"/>
      <c r="I20" s="353"/>
      <c r="J20" s="353"/>
      <c r="Q20" s="345">
        <v>14</v>
      </c>
    </row>
    <row s="1638" customFormat="1" customHeight="1" ht="18.75" hidden="1">
      <c r="A21" s="346"/>
      <c r="B21" s="149"/>
      <c r="C21" s="310"/>
      <c r="D21" s="336" t="s">
        <v>642</v>
      </c>
      <c r="E21" s="335"/>
      <c r="F21" s="334"/>
      <c r="G21" s="344"/>
      <c r="H21" s="337"/>
      <c r="I21" s="353"/>
      <c r="J21" s="353"/>
      <c r="Q21" s="345">
        <v>0</v>
      </c>
    </row>
    <row customHeight="1" ht="15.75">
      <c r="A22" s="195"/>
      <c r="C22" s="99"/>
      <c r="D22" s="112"/>
      <c r="E22" s="206" t="s">
        <v>326</v>
      </c>
      <c r="F22" s="341"/>
      <c r="G22" s="342"/>
      <c r="Q22" s="86">
        <v>15</v>
      </c>
    </row>
    <row s="1638" customFormat="1" customHeight="1" ht="22.5" hidden="1">
      <c r="A23" s="346"/>
      <c r="B23" s="1163"/>
      <c r="C23" s="379"/>
      <c r="D23" s="1676" t="s">
        <v>110</v>
      </c>
      <c r="E23" s="200" t="s">
        <v>1130</v>
      </c>
      <c r="F23" s="1673" t="s">
        <v>310</v>
      </c>
      <c r="G23" s="348"/>
      <c r="I23" s="1627"/>
      <c r="J23" s="1627"/>
      <c r="Q23" s="1634">
        <v>0</v>
      </c>
    </row>
    <row s="1638" customFormat="1" customHeight="1" ht="14.25" hidden="1">
      <c r="A24" s="346"/>
      <c r="B24" s="1163"/>
      <c r="C24" s="379"/>
      <c r="D24" s="1676" t="s">
        <v>714</v>
      </c>
      <c r="E24" s="1675" t="s">
        <v>1131</v>
      </c>
      <c r="F24" s="1673" t="s">
        <v>310</v>
      </c>
      <c r="G24" s="340"/>
      <c r="I24" s="1627"/>
      <c r="J24" s="1627"/>
      <c r="Q24" s="1634">
        <v>0</v>
      </c>
    </row>
    <row s="1638" customFormat="1" customHeight="1" ht="14.25" hidden="1">
      <c r="A25" s="346"/>
      <c r="B25" s="1163"/>
      <c r="C25" s="379"/>
      <c r="D25" s="1676" t="s">
        <v>717</v>
      </c>
      <c r="E25" s="198"/>
      <c r="F25" s="388"/>
      <c r="G25" s="2172" t="s">
        <v>1132</v>
      </c>
      <c r="I25" s="1627"/>
      <c r="J25" s="1627"/>
      <c r="Q25" s="1634">
        <v>0</v>
      </c>
    </row>
    <row s="1638" customFormat="1" customHeight="1" ht="22.5" hidden="1">
      <c r="A26" s="346"/>
      <c r="B26" s="1163"/>
      <c r="C26" s="379"/>
      <c r="D26" s="350"/>
      <c r="E26" s="352" t="s">
        <v>1133</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306C-286F-8247-85C1-0.837E50A1}"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122</v>
      </c>
      <c r="D2" s="1676"/>
      <c r="E2" s="202"/>
      <c r="F2" s="1673"/>
      <c r="G2" s="1673" t="s">
        <v>310</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122</v>
      </c>
      <c r="D4" s="1676"/>
      <c r="E4" s="208" t="s">
        <v>1134</v>
      </c>
      <c r="F4" s="1673"/>
      <c r="G4" s="260"/>
      <c r="H4" s="1673" t="s">
        <v>310</v>
      </c>
      <c r="K4" s="1627"/>
      <c r="L4" s="1627"/>
      <c r="M4" s="1634">
        <v>0</v>
      </c>
    </row>
    <row s="1638" customFormat="1" customHeight="1" ht="14.25" hidden="1">
      <c r="A5" s="1365"/>
      <c r="B5" s="1163"/>
      <c r="C5" s="347"/>
      <c r="K5" s="1627"/>
      <c r="L5" s="1627"/>
      <c r="M5" s="1634">
        <v>0</v>
      </c>
    </row>
    <row s="1638" customFormat="1" customHeight="1" ht="18.75" hidden="1">
      <c r="A6" s="1686"/>
      <c r="B6" s="1163"/>
      <c r="C6" s="1733" t="s">
        <v>122</v>
      </c>
      <c r="D6" s="1676"/>
      <c r="E6" s="209" t="s">
        <v>1135</v>
      </c>
      <c r="F6" s="1673"/>
      <c r="G6" s="260"/>
      <c r="H6" s="1673" t="s">
        <v>310</v>
      </c>
      <c r="K6" s="1627"/>
      <c r="L6" s="1627"/>
      <c r="M6" s="1634">
        <v>0</v>
      </c>
    </row>
    <row s="1638" customFormat="1" customHeight="1" ht="14.25" hidden="1">
      <c r="A7" s="1365"/>
      <c r="B7" s="1163"/>
      <c r="C7" s="347"/>
      <c r="K7" s="1627"/>
      <c r="L7" s="1627"/>
      <c r="M7" s="1634">
        <v>0</v>
      </c>
    </row>
    <row s="1638" customFormat="1" customHeight="1" ht="18.75" hidden="1">
      <c r="A8" s="1686"/>
      <c r="B8" s="1163"/>
      <c r="C8" s="1733" t="s">
        <v>122</v>
      </c>
      <c r="D8" s="1676"/>
      <c r="E8" s="209" t="s">
        <v>1136</v>
      </c>
      <c r="F8" s="1673"/>
      <c r="G8" s="260"/>
      <c r="H8" s="1673" t="s">
        <v>310</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122</v>
      </c>
      <c r="D10" s="1676"/>
      <c r="E10" s="209" t="s">
        <v>1137</v>
      </c>
      <c r="F10" s="1673"/>
      <c r="G10" s="1677"/>
      <c r="H10" s="1673" t="s">
        <v>310</v>
      </c>
      <c r="K10" s="1627"/>
      <c r="L10" s="1627" t="s">
        <v>1138</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Филиал ПАО "ОГК-2"-Ставропольская ГРЭС</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304</v>
      </c>
      <c r="E18" s="2212"/>
      <c r="F18" s="2212"/>
      <c r="G18" s="2212"/>
      <c r="H18" s="2212"/>
      <c r="I18" s="2392" t="s">
        <v>305</v>
      </c>
      <c r="M18" s="86">
        <v>21</v>
      </c>
    </row>
    <row customHeight="1" ht="22.049999999999997">
      <c r="C19" s="99"/>
      <c r="D19" s="108" t="s">
        <v>88</v>
      </c>
      <c r="E19" s="111" t="s">
        <v>306</v>
      </c>
      <c r="F19" s="111"/>
      <c r="G19" s="111" t="s">
        <v>307</v>
      </c>
      <c r="H19" s="111" t="s">
        <v>394</v>
      </c>
      <c r="I19" s="2392"/>
      <c r="M19" s="86">
        <v>21</v>
      </c>
    </row>
    <row customHeight="1" ht="12" hidden="1">
      <c r="C20" s="99"/>
      <c r="D20" s="90"/>
      <c r="E20" s="90"/>
      <c r="F20" s="90"/>
      <c r="G20" s="90"/>
      <c r="H20" s="90"/>
      <c r="I20" s="90"/>
      <c r="M20" s="86">
        <v>0</v>
      </c>
    </row>
    <row customHeight="1" ht="14.699999999999998">
      <c r="A21" s="1686"/>
      <c r="C21" s="99"/>
      <c r="D21" s="150">
        <v>1</v>
      </c>
      <c r="E21" s="2464" t="s">
        <v>1139</v>
      </c>
      <c r="F21" s="2464"/>
      <c r="G21" s="2464"/>
      <c r="H21" s="2464"/>
      <c r="I21" s="211"/>
      <c r="M21" s="86">
        <v>14</v>
      </c>
    </row>
    <row customHeight="1" ht="21">
      <c r="A22" s="1686"/>
      <c r="C22" s="99"/>
      <c r="D22" s="150" t="s">
        <v>1028</v>
      </c>
      <c r="E22" s="197" t="s">
        <v>1140</v>
      </c>
      <c r="F22" s="201"/>
      <c r="G22" s="1740"/>
      <c r="H22" s="201" t="s">
        <v>310</v>
      </c>
      <c r="I22" s="154" t="s">
        <v>1141</v>
      </c>
      <c r="M22" s="86">
        <v>20</v>
      </c>
    </row>
    <row customHeight="1" ht="60">
      <c r="A23" s="1686"/>
      <c r="C23" s="99"/>
      <c r="D23" s="150" t="s">
        <v>1030</v>
      </c>
      <c r="E23" s="197" t="s">
        <v>1142</v>
      </c>
      <c r="F23" s="201"/>
      <c r="G23" s="260"/>
      <c r="H23" s="216"/>
      <c r="I23" s="261" t="s">
        <v>1143</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310</v>
      </c>
      <c r="H24" s="216"/>
      <c r="I24" s="262" t="s">
        <v>637</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328</v>
      </c>
      <c r="E26" s="202"/>
      <c r="F26" s="201"/>
      <c r="G26" s="201" t="s">
        <v>310</v>
      </c>
      <c r="H26" s="216"/>
      <c r="I26" s="2172" t="s">
        <v>1144</v>
      </c>
      <c r="M26" s="86">
        <v>14</v>
      </c>
    </row>
    <row customHeight="1" ht="15.75">
      <c r="A27" s="1686" t="s">
        <v>109</v>
      </c>
      <c r="C27" s="99"/>
      <c r="D27" s="112"/>
      <c r="E27" s="206" t="s">
        <v>326</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759</v>
      </c>
      <c r="E29" s="208" t="s">
        <v>1134</v>
      </c>
      <c r="F29" s="201"/>
      <c r="G29" s="260"/>
      <c r="H29" s="201" t="s">
        <v>310</v>
      </c>
      <c r="I29" s="2172" t="s">
        <v>1145</v>
      </c>
      <c r="M29" s="86">
        <v>20</v>
      </c>
    </row>
    <row customHeight="1" ht="15.75">
      <c r="A30" s="1686" t="s">
        <v>110</v>
      </c>
      <c r="C30" s="99"/>
      <c r="D30" s="112"/>
      <c r="E30" s="206" t="s">
        <v>326</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317</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1146</v>
      </c>
      <c r="E33" s="209" t="s">
        <v>1135</v>
      </c>
      <c r="F33" s="201"/>
      <c r="G33" s="260"/>
      <c r="H33" s="201" t="s">
        <v>310</v>
      </c>
      <c r="I33" s="2172" t="s">
        <v>1147</v>
      </c>
      <c r="M33" s="86">
        <v>14</v>
      </c>
    </row>
    <row customHeight="1" ht="15.75">
      <c r="A34" s="1686" t="s">
        <v>90</v>
      </c>
      <c r="C34" s="99"/>
      <c r="D34" s="112"/>
      <c r="E34" s="207" t="s">
        <v>326</v>
      </c>
      <c r="F34" s="203"/>
      <c r="G34" s="203"/>
      <c r="H34" s="204"/>
      <c r="I34" s="2174"/>
      <c r="M34" s="86">
        <v>15</v>
      </c>
    </row>
    <row customHeight="1" ht="25.2">
      <c r="A35" s="1686"/>
      <c r="C35" s="99"/>
      <c r="D35" s="150" t="s">
        <v>887</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1148</v>
      </c>
      <c r="E36" s="209" t="s">
        <v>1136</v>
      </c>
      <c r="F36" s="201"/>
      <c r="G36" s="260"/>
      <c r="H36" s="201" t="s">
        <v>310</v>
      </c>
      <c r="I36" s="2146" t="s">
        <v>1149</v>
      </c>
      <c r="M36" s="86">
        <v>14</v>
      </c>
    </row>
    <row customHeight="1" ht="15.75">
      <c r="A37" s="1686" t="s">
        <v>91</v>
      </c>
      <c r="C37" s="99"/>
      <c r="D37" s="112"/>
      <c r="E37" s="207" t="s">
        <v>326</v>
      </c>
      <c r="F37" s="203"/>
      <c r="G37" s="203"/>
      <c r="H37" s="204"/>
      <c r="I37" s="2146"/>
      <c r="M37" s="86">
        <v>15</v>
      </c>
    </row>
    <row customHeight="1" ht="27.299999999999997">
      <c r="A38" s="1686"/>
      <c r="C38" s="99"/>
      <c r="D38" s="150" t="s">
        <v>888</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889</v>
      </c>
      <c r="E39" s="209" t="s">
        <v>1137</v>
      </c>
      <c r="F39" s="201"/>
      <c r="G39" s="210"/>
      <c r="H39" s="201" t="s">
        <v>310</v>
      </c>
      <c r="I39" s="2172" t="s">
        <v>1150</v>
      </c>
      <c r="L39" s="158" t="s">
        <v>1138</v>
      </c>
      <c r="M39" s="86">
        <v>14</v>
      </c>
    </row>
    <row customHeight="1" ht="15.75">
      <c r="A40" s="1686" t="s">
        <v>111</v>
      </c>
      <c r="C40" s="99"/>
      <c r="D40" s="112"/>
      <c r="E40" s="207" t="s">
        <v>326</v>
      </c>
      <c r="F40" s="203"/>
      <c r="G40" s="203"/>
      <c r="H40" s="204"/>
      <c r="I40" s="2174"/>
      <c r="M40" s="86">
        <v>15</v>
      </c>
    </row>
    <row s="1826" customFormat="1" customHeight="1" ht="3">
      <c r="A41" s="1686"/>
      <c r="K41" s="199"/>
      <c r="L41" s="199"/>
      <c r="M41" s="143">
        <v>3</v>
      </c>
    </row>
    <row customHeight="1" ht="26.25">
      <c r="D42" s="1684" t="s">
        <v>809</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BD463F-F006-22C8-591B-0.3C4CCA6C}"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161</v>
      </c>
      <c r="B2" s="1783" t="s">
        <v>162</v>
      </c>
      <c r="C2" s="372"/>
      <c r="D2" s="347"/>
      <c r="E2" s="1034"/>
      <c r="F2" s="1034"/>
      <c r="G2" s="2430" t="str">
        <f>INDEX(PT_DIFFERENTIATION_NTAR,MATCH(B2,PT_DIFFERENTIATION_NTAR_ID,0))</f>
        <v/>
      </c>
      <c r="H2" s="1867"/>
      <c r="I2" s="1742"/>
      <c r="J2" s="1776"/>
      <c r="K2" s="1868"/>
      <c r="L2" s="1867" t="s">
        <v>310</v>
      </c>
      <c r="M2" s="1878"/>
      <c r="N2" s="337"/>
      <c r="O2" s="1627"/>
      <c r="P2" s="1627"/>
      <c r="AH2" s="1634">
        <v>0</v>
      </c>
    </row>
    <row s="1638" customFormat="1" customHeight="1" ht="18.75" hidden="1">
      <c r="A3" s="1783"/>
      <c r="B3" s="1783"/>
      <c r="C3" s="372" t="s">
        <v>1151</v>
      </c>
      <c r="D3" s="347"/>
      <c r="E3" s="1034"/>
      <c r="F3" s="1034"/>
      <c r="G3" s="2430"/>
      <c r="H3" s="1503"/>
      <c r="I3" s="654" t="s">
        <v>1152</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161</v>
      </c>
      <c r="B5" s="1783" t="s">
        <v>162</v>
      </c>
      <c r="C5" s="372"/>
      <c r="D5" s="347"/>
      <c r="E5" s="1034"/>
      <c r="F5" s="1034"/>
      <c r="G5" s="2430" t="str">
        <f>INDEX(PT_DIFFERENTIATION_NTAR,MATCH(B5,PT_DIFFERENTIATION_NTAR_ID,0))</f>
        <v/>
      </c>
      <c r="H5" s="1867"/>
      <c r="I5" s="1742"/>
      <c r="J5" s="1776"/>
      <c r="K5" s="1781"/>
      <c r="L5" s="1867" t="s">
        <v>310</v>
      </c>
      <c r="M5" s="1878"/>
      <c r="N5" s="337"/>
      <c r="O5" s="1627"/>
      <c r="P5" s="1627"/>
      <c r="AH5" s="1634">
        <v>0</v>
      </c>
    </row>
    <row s="1638" customFormat="1" customHeight="1" ht="18.75" hidden="1">
      <c r="A6" s="1783"/>
      <c r="B6" s="1783"/>
      <c r="C6" s="372" t="s">
        <v>1153</v>
      </c>
      <c r="D6" s="347"/>
      <c r="E6" s="1034"/>
      <c r="F6" s="1034"/>
      <c r="G6" s="2430"/>
      <c r="H6" s="1503"/>
      <c r="I6" s="654" t="s">
        <v>1152</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310</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310</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304</v>
      </c>
      <c r="F19" s="2212"/>
      <c r="G19" s="2212"/>
      <c r="H19" s="2212"/>
      <c r="I19" s="2212"/>
      <c r="J19" s="2212"/>
      <c r="K19" s="2212"/>
      <c r="L19" s="2212"/>
      <c r="M19" s="2392" t="s">
        <v>305</v>
      </c>
      <c r="AH19" s="377">
        <v>21</v>
      </c>
    </row>
    <row customHeight="1" ht="22.049999999999997">
      <c r="D20" s="379"/>
      <c r="E20" s="2280" t="s">
        <v>88</v>
      </c>
      <c r="F20" s="2227" t="s">
        <v>128</v>
      </c>
      <c r="G20" s="2227" t="s">
        <v>129</v>
      </c>
      <c r="H20" s="2389" t="s">
        <v>1154</v>
      </c>
      <c r="I20" s="2390"/>
      <c r="J20" s="2436"/>
      <c r="K20" s="2227" t="s">
        <v>307</v>
      </c>
      <c r="L20" s="2227" t="s">
        <v>394</v>
      </c>
      <c r="M20" s="2392"/>
      <c r="AH20" s="377">
        <v>21</v>
      </c>
    </row>
    <row customHeight="1" ht="22.049999999999997">
      <c r="D21" s="379"/>
      <c r="E21" s="2282"/>
      <c r="F21" s="2228"/>
      <c r="G21" s="2228"/>
      <c r="H21" s="2221" t="s">
        <v>1155</v>
      </c>
      <c r="I21" s="2223"/>
      <c r="J21" s="111" t="s">
        <v>1156</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109</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310</v>
      </c>
      <c r="L23" s="2464"/>
      <c r="M23" s="1772"/>
      <c r="N23" s="337"/>
      <c r="AH23" s="377">
        <v>19</v>
      </c>
    </row>
    <row customHeight="1" ht="60.75" hidden="1">
      <c r="A24" s="1783" t="s">
        <v>161</v>
      </c>
      <c r="B24" s="1783" t="s">
        <v>162</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310</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1151</v>
      </c>
      <c r="D25" s="2469"/>
      <c r="E25" s="2207"/>
      <c r="F25" s="2473"/>
      <c r="G25" s="2430"/>
      <c r="H25" s="1503"/>
      <c r="I25" s="654" t="s">
        <v>1152</v>
      </c>
      <c r="J25" s="574"/>
      <c r="K25" s="1503"/>
      <c r="L25" s="217"/>
      <c r="M25" s="2173"/>
      <c r="N25" s="337"/>
      <c r="O25" s="1627"/>
      <c r="P25" s="1627"/>
      <c r="AH25" s="1634">
        <v>0</v>
      </c>
    </row>
    <row customHeight="1" ht="0.75" hidden="1">
      <c r="A26" s="1783"/>
      <c r="B26" s="1783"/>
      <c r="C26" s="372" t="s">
        <v>1157</v>
      </c>
      <c r="D26" s="2469"/>
      <c r="E26" s="2207"/>
      <c r="F26" s="2386"/>
      <c r="G26" s="403"/>
      <c r="H26" s="1503"/>
      <c r="I26" s="398"/>
      <c r="J26" s="352"/>
      <c r="K26" s="1503"/>
      <c r="L26" s="204"/>
      <c r="M26" s="2173"/>
      <c r="N26" s="337"/>
      <c r="AH26" s="377">
        <v>0</v>
      </c>
    </row>
    <row s="1638" customFormat="1" customHeight="1" ht="45" hidden="1">
      <c r="A27" s="1783" t="s">
        <v>166</v>
      </c>
      <c r="B27" s="1783" t="s">
        <v>167</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310</v>
      </c>
      <c r="M27" s="2173"/>
      <c r="N27" s="337"/>
      <c r="O27" s="1627"/>
      <c r="P27" s="1627"/>
      <c r="AH27" s="1634">
        <v>0</v>
      </c>
    </row>
    <row s="1638" customFormat="1" customHeight="1" ht="18.75" hidden="1">
      <c r="A28" s="1783"/>
      <c r="B28" s="1783"/>
      <c r="C28" s="372" t="s">
        <v>1151</v>
      </c>
      <c r="D28" s="2465"/>
      <c r="E28" s="2466"/>
      <c r="F28" s="2467"/>
      <c r="G28" s="2430"/>
      <c r="H28" s="1503"/>
      <c r="I28" s="654" t="s">
        <v>1152</v>
      </c>
      <c r="J28" s="574"/>
      <c r="K28" s="1503"/>
      <c r="L28" s="217"/>
      <c r="M28" s="2173"/>
      <c r="N28" s="337"/>
      <c r="O28" s="1627"/>
      <c r="P28" s="1627"/>
      <c r="AH28" s="1634">
        <v>0</v>
      </c>
    </row>
    <row s="1638" customFormat="1" customHeight="1" ht="0.75" hidden="1">
      <c r="A29" s="1783"/>
      <c r="B29" s="1783"/>
      <c r="C29" s="372" t="s">
        <v>1157</v>
      </c>
      <c r="D29" s="2465"/>
      <c r="E29" s="2207"/>
      <c r="F29" s="2386"/>
      <c r="G29" s="403"/>
      <c r="H29" s="1503"/>
      <c r="I29" s="654"/>
      <c r="J29" s="574"/>
      <c r="K29" s="1503"/>
      <c r="L29" s="217"/>
      <c r="M29" s="2173"/>
      <c r="N29" s="337"/>
      <c r="O29" s="1627"/>
      <c r="P29" s="1627"/>
      <c r="AH29" s="1634">
        <v>0</v>
      </c>
    </row>
    <row s="1638" customFormat="1" customHeight="1" ht="45" hidden="1">
      <c r="A30" s="1783" t="s">
        <v>173</v>
      </c>
      <c r="B30" s="1783" t="s">
        <v>174</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310</v>
      </c>
      <c r="M30" s="2173"/>
      <c r="N30" s="337"/>
      <c r="O30" s="1627"/>
      <c r="P30" s="1627"/>
      <c r="AH30" s="1634">
        <v>0</v>
      </c>
    </row>
    <row s="1638" customFormat="1" customHeight="1" ht="18.75" hidden="1">
      <c r="A31" s="1783"/>
      <c r="B31" s="1783"/>
      <c r="C31" s="372" t="s">
        <v>1151</v>
      </c>
      <c r="D31" s="2465"/>
      <c r="E31" s="2207"/>
      <c r="F31" s="2386"/>
      <c r="G31" s="2430"/>
      <c r="H31" s="1503"/>
      <c r="I31" s="654" t="s">
        <v>1152</v>
      </c>
      <c r="J31" s="574"/>
      <c r="K31" s="1503"/>
      <c r="L31" s="217"/>
      <c r="M31" s="2173"/>
      <c r="N31" s="337"/>
      <c r="O31" s="1627"/>
      <c r="P31" s="1627"/>
      <c r="AH31" s="1634">
        <v>0</v>
      </c>
    </row>
    <row s="1638" customFormat="1" customHeight="1" ht="0.75" hidden="1">
      <c r="A32" s="1783"/>
      <c r="B32" s="1783"/>
      <c r="C32" s="372" t="s">
        <v>1157</v>
      </c>
      <c r="D32" s="2465"/>
      <c r="E32" s="2207"/>
      <c r="F32" s="2386"/>
      <c r="G32" s="403"/>
      <c r="H32" s="1503"/>
      <c r="I32" s="654"/>
      <c r="J32" s="574"/>
      <c r="K32" s="1503"/>
      <c r="L32" s="217"/>
      <c r="M32" s="2173"/>
      <c r="N32" s="337"/>
      <c r="O32" s="1627"/>
      <c r="P32" s="1627"/>
      <c r="AH32" s="1634">
        <v>0</v>
      </c>
    </row>
    <row s="1638" customFormat="1" customHeight="1" ht="45" hidden="1">
      <c r="A33" s="1783" t="s">
        <v>179</v>
      </c>
      <c r="B33" s="1783" t="s">
        <v>180</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310</v>
      </c>
      <c r="M33" s="2173"/>
      <c r="N33" s="337"/>
      <c r="O33" s="1627"/>
      <c r="P33" s="1627"/>
      <c r="AH33" s="1634">
        <v>0</v>
      </c>
    </row>
    <row s="1638" customFormat="1" customHeight="1" ht="18.75" hidden="1">
      <c r="A34" s="1783"/>
      <c r="B34" s="1783"/>
      <c r="C34" s="372" t="s">
        <v>1151</v>
      </c>
      <c r="D34" s="2465"/>
      <c r="E34" s="2207"/>
      <c r="F34" s="2386"/>
      <c r="G34" s="2430"/>
      <c r="H34" s="1503"/>
      <c r="I34" s="654" t="s">
        <v>1152</v>
      </c>
      <c r="J34" s="574"/>
      <c r="K34" s="1503"/>
      <c r="L34" s="217"/>
      <c r="M34" s="2173"/>
      <c r="N34" s="337"/>
      <c r="O34" s="1627"/>
      <c r="P34" s="1627"/>
      <c r="AH34" s="1634">
        <v>0</v>
      </c>
    </row>
    <row s="1638" customFormat="1" customHeight="1" ht="0.75" hidden="1">
      <c r="A35" s="1783"/>
      <c r="B35" s="1783"/>
      <c r="C35" s="372" t="s">
        <v>1157</v>
      </c>
      <c r="D35" s="2465"/>
      <c r="E35" s="2207"/>
      <c r="F35" s="2386"/>
      <c r="G35" s="403"/>
      <c r="H35" s="1503"/>
      <c r="I35" s="654"/>
      <c r="J35" s="574"/>
      <c r="K35" s="1503"/>
      <c r="L35" s="217"/>
      <c r="M35" s="2173"/>
      <c r="N35" s="337"/>
      <c r="O35" s="1627"/>
      <c r="P35" s="1627"/>
      <c r="AH35" s="1634">
        <v>0</v>
      </c>
    </row>
    <row s="1638" customFormat="1" customHeight="1" ht="18.75" hidden="1">
      <c r="A36" s="1783" t="s">
        <v>185</v>
      </c>
      <c r="B36" s="1783" t="s">
        <v>186</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310</v>
      </c>
      <c r="M36" s="2173"/>
      <c r="N36" s="337"/>
      <c r="O36" s="1627"/>
      <c r="P36" s="1627"/>
      <c r="AH36" s="1634">
        <v>0</v>
      </c>
    </row>
    <row s="1638" customFormat="1" customHeight="1" ht="18.75" hidden="1">
      <c r="A37" s="1783"/>
      <c r="B37" s="1783"/>
      <c r="C37" s="372" t="s">
        <v>1151</v>
      </c>
      <c r="D37" s="2465"/>
      <c r="E37" s="2207"/>
      <c r="F37" s="2386"/>
      <c r="G37" s="2430"/>
      <c r="H37" s="1503"/>
      <c r="I37" s="654" t="s">
        <v>1152</v>
      </c>
      <c r="J37" s="574"/>
      <c r="K37" s="1503"/>
      <c r="L37" s="217"/>
      <c r="M37" s="2173"/>
      <c r="N37" s="337"/>
      <c r="O37" s="1627"/>
      <c r="P37" s="1627"/>
      <c r="AH37" s="1634">
        <v>0</v>
      </c>
    </row>
    <row s="1638" customFormat="1" customHeight="1" ht="0.75" hidden="1">
      <c r="A38" s="1783"/>
      <c r="B38" s="1783"/>
      <c r="C38" s="372" t="s">
        <v>1157</v>
      </c>
      <c r="D38" s="2465"/>
      <c r="E38" s="2207"/>
      <c r="F38" s="2386"/>
      <c r="G38" s="403"/>
      <c r="H38" s="1503"/>
      <c r="I38" s="654"/>
      <c r="J38" s="574"/>
      <c r="K38" s="1503"/>
      <c r="L38" s="217"/>
      <c r="M38" s="2173"/>
      <c r="N38" s="337"/>
      <c r="O38" s="1627"/>
      <c r="P38" s="1627"/>
      <c r="AH38" s="1634">
        <v>0</v>
      </c>
    </row>
    <row s="1638" customFormat="1" customHeight="1" ht="18.75" hidden="1">
      <c r="A39" s="1783" t="s">
        <v>191</v>
      </c>
      <c r="B39" s="1783" t="s">
        <v>192</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310</v>
      </c>
      <c r="M39" s="2173"/>
      <c r="N39" s="337"/>
      <c r="O39" s="1627"/>
      <c r="P39" s="1627"/>
      <c r="AH39" s="1634">
        <v>0</v>
      </c>
    </row>
    <row s="1638" customFormat="1" customHeight="1" ht="18.75" hidden="1">
      <c r="A40" s="1783"/>
      <c r="B40" s="1783"/>
      <c r="C40" s="372" t="s">
        <v>1151</v>
      </c>
      <c r="D40" s="2465"/>
      <c r="E40" s="2207"/>
      <c r="F40" s="2386"/>
      <c r="G40" s="2430"/>
      <c r="H40" s="1503"/>
      <c r="I40" s="654" t="s">
        <v>1152</v>
      </c>
      <c r="J40" s="574"/>
      <c r="K40" s="1503"/>
      <c r="L40" s="217"/>
      <c r="M40" s="2173"/>
      <c r="N40" s="337"/>
      <c r="O40" s="1627"/>
      <c r="P40" s="1627"/>
      <c r="AH40" s="1634">
        <v>0</v>
      </c>
    </row>
    <row s="1638" customFormat="1" customHeight="1" ht="0.75" hidden="1">
      <c r="A41" s="1783"/>
      <c r="B41" s="1783"/>
      <c r="C41" s="372" t="s">
        <v>1157</v>
      </c>
      <c r="D41" s="2465"/>
      <c r="E41" s="2207"/>
      <c r="F41" s="2386"/>
      <c r="G41" s="403"/>
      <c r="H41" s="1503"/>
      <c r="I41" s="654"/>
      <c r="J41" s="574"/>
      <c r="K41" s="1503"/>
      <c r="L41" s="217"/>
      <c r="M41" s="2173"/>
      <c r="N41" s="337"/>
      <c r="O41" s="1627"/>
      <c r="P41" s="1627"/>
      <c r="AH41" s="1634">
        <v>0</v>
      </c>
    </row>
    <row s="1638" customFormat="1" customHeight="1" ht="18.75" hidden="1">
      <c r="A42" s="1783" t="s">
        <v>197</v>
      </c>
      <c r="B42" s="1783" t="s">
        <v>198</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310</v>
      </c>
      <c r="M42" s="2173"/>
      <c r="N42" s="337"/>
      <c r="O42" s="1627"/>
      <c r="P42" s="1627"/>
      <c r="AH42" s="1634">
        <v>0</v>
      </c>
    </row>
    <row s="1638" customFormat="1" customHeight="1" ht="18.75" hidden="1">
      <c r="A43" s="1783"/>
      <c r="B43" s="1783"/>
      <c r="C43" s="372" t="s">
        <v>1151</v>
      </c>
      <c r="D43" s="2465"/>
      <c r="E43" s="2207"/>
      <c r="F43" s="2386"/>
      <c r="G43" s="2430"/>
      <c r="H43" s="1503"/>
      <c r="I43" s="654" t="s">
        <v>1152</v>
      </c>
      <c r="J43" s="574"/>
      <c r="K43" s="1503"/>
      <c r="L43" s="217"/>
      <c r="M43" s="2173"/>
      <c r="N43" s="337"/>
      <c r="O43" s="1627"/>
      <c r="P43" s="1627"/>
      <c r="AH43" s="1634">
        <v>0</v>
      </c>
    </row>
    <row s="1638" customFormat="1" customHeight="1" ht="0.75" hidden="1">
      <c r="A44" s="1783"/>
      <c r="B44" s="1783"/>
      <c r="C44" s="372" t="s">
        <v>1157</v>
      </c>
      <c r="D44" s="2465"/>
      <c r="E44" s="2207"/>
      <c r="F44" s="2386"/>
      <c r="G44" s="403"/>
      <c r="H44" s="1503"/>
      <c r="I44" s="654"/>
      <c r="J44" s="574"/>
      <c r="K44" s="1503"/>
      <c r="L44" s="217"/>
      <c r="M44" s="2173"/>
      <c r="N44" s="337"/>
      <c r="O44" s="1627"/>
      <c r="P44" s="1627"/>
      <c r="AH44" s="1634">
        <v>0</v>
      </c>
    </row>
    <row s="1638" customFormat="1" customHeight="1" ht="18.75" hidden="1">
      <c r="A45" s="1783" t="s">
        <v>203</v>
      </c>
      <c r="B45" s="1783" t="s">
        <v>204</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310</v>
      </c>
      <c r="M45" s="2173"/>
      <c r="N45" s="337"/>
      <c r="O45" s="1627"/>
      <c r="P45" s="1627"/>
      <c r="AH45" s="1634">
        <v>0</v>
      </c>
    </row>
    <row s="1638" customFormat="1" customHeight="1" ht="18.75" hidden="1">
      <c r="A46" s="1783"/>
      <c r="B46" s="1783"/>
      <c r="C46" s="372" t="s">
        <v>1151</v>
      </c>
      <c r="D46" s="2465"/>
      <c r="E46" s="2207"/>
      <c r="F46" s="2386"/>
      <c r="G46" s="2430"/>
      <c r="H46" s="1503"/>
      <c r="I46" s="654" t="s">
        <v>1152</v>
      </c>
      <c r="J46" s="574"/>
      <c r="K46" s="1503"/>
      <c r="L46" s="217"/>
      <c r="M46" s="2173"/>
      <c r="N46" s="337"/>
      <c r="O46" s="1627"/>
      <c r="P46" s="1627"/>
      <c r="AH46" s="1634">
        <v>0</v>
      </c>
    </row>
    <row s="1638" customFormat="1" customHeight="1" ht="0.75" hidden="1">
      <c r="A47" s="1783"/>
      <c r="B47" s="1783"/>
      <c r="C47" s="372" t="s">
        <v>1157</v>
      </c>
      <c r="D47" s="2465"/>
      <c r="E47" s="2207"/>
      <c r="F47" s="2386"/>
      <c r="G47" s="403"/>
      <c r="H47" s="1503"/>
      <c r="I47" s="654"/>
      <c r="J47" s="574"/>
      <c r="K47" s="1503"/>
      <c r="L47" s="217"/>
      <c r="M47" s="2173"/>
      <c r="N47" s="337"/>
      <c r="O47" s="1627"/>
      <c r="P47" s="1627"/>
      <c r="AH47" s="1634">
        <v>0</v>
      </c>
    </row>
    <row s="1638" customFormat="1" customHeight="1" ht="18.75" hidden="1">
      <c r="A48" s="1783" t="s">
        <v>209</v>
      </c>
      <c r="B48" s="1783" t="s">
        <v>210</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310</v>
      </c>
      <c r="M48" s="2173"/>
      <c r="N48" s="337"/>
      <c r="O48" s="1627"/>
      <c r="P48" s="1627"/>
      <c r="AH48" s="1634">
        <v>0</v>
      </c>
    </row>
    <row s="1638" customFormat="1" customHeight="1" ht="18.75" hidden="1">
      <c r="A49" s="1783"/>
      <c r="B49" s="1783"/>
      <c r="C49" s="372" t="s">
        <v>1151</v>
      </c>
      <c r="D49" s="2465"/>
      <c r="E49" s="2207"/>
      <c r="F49" s="2386"/>
      <c r="G49" s="2430"/>
      <c r="H49" s="1503"/>
      <c r="I49" s="654" t="s">
        <v>1152</v>
      </c>
      <c r="J49" s="574"/>
      <c r="K49" s="1503"/>
      <c r="L49" s="217"/>
      <c r="M49" s="2173"/>
      <c r="N49" s="337"/>
      <c r="O49" s="1627"/>
      <c r="P49" s="1627"/>
      <c r="AH49" s="1634">
        <v>0</v>
      </c>
    </row>
    <row s="1638" customFormat="1" customHeight="1" ht="0.75" hidden="1">
      <c r="A50" s="1783"/>
      <c r="B50" s="1783"/>
      <c r="C50" s="372" t="s">
        <v>1157</v>
      </c>
      <c r="D50" s="2465"/>
      <c r="E50" s="2207"/>
      <c r="F50" s="2386"/>
      <c r="G50" s="403"/>
      <c r="H50" s="1503"/>
      <c r="I50" s="654"/>
      <c r="J50" s="574"/>
      <c r="K50" s="1503"/>
      <c r="L50" s="217"/>
      <c r="M50" s="2173"/>
      <c r="N50" s="337"/>
      <c r="O50" s="1627"/>
      <c r="P50" s="1627"/>
      <c r="AH50" s="1634">
        <v>0</v>
      </c>
    </row>
    <row s="1638" customFormat="1" customHeight="1" ht="18.75" hidden="1">
      <c r="A51" s="1783" t="s">
        <v>229</v>
      </c>
      <c r="B51" s="1783" t="s">
        <v>230</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310</v>
      </c>
      <c r="M51" s="2173"/>
      <c r="N51" s="337"/>
      <c r="O51" s="1627"/>
      <c r="P51" s="1627"/>
      <c r="AH51" s="1634">
        <v>0</v>
      </c>
    </row>
    <row s="1638" customFormat="1" customHeight="1" ht="18.75" hidden="1">
      <c r="A52" s="1783"/>
      <c r="B52" s="1783"/>
      <c r="C52" s="372" t="s">
        <v>1151</v>
      </c>
      <c r="D52" s="2465"/>
      <c r="E52" s="2207"/>
      <c r="F52" s="2386"/>
      <c r="G52" s="2430"/>
      <c r="H52" s="1503"/>
      <c r="I52" s="654" t="s">
        <v>1152</v>
      </c>
      <c r="J52" s="574"/>
      <c r="K52" s="1503"/>
      <c r="L52" s="217"/>
      <c r="M52" s="2173"/>
      <c r="N52" s="337"/>
      <c r="O52" s="1627"/>
      <c r="P52" s="1627"/>
      <c r="AH52" s="1634">
        <v>0</v>
      </c>
    </row>
    <row s="1638" customFormat="1" customHeight="1" ht="0.75" hidden="1">
      <c r="A53" s="1783"/>
      <c r="B53" s="1783"/>
      <c r="C53" s="372" t="s">
        <v>1157</v>
      </c>
      <c r="D53" s="2465"/>
      <c r="E53" s="2207"/>
      <c r="F53" s="2386"/>
      <c r="G53" s="403"/>
      <c r="H53" s="1503"/>
      <c r="I53" s="654"/>
      <c r="J53" s="574"/>
      <c r="K53" s="1503"/>
      <c r="L53" s="217"/>
      <c r="M53" s="2173"/>
      <c r="N53" s="337"/>
      <c r="O53" s="1627"/>
      <c r="P53" s="1627"/>
      <c r="AH53" s="1634">
        <v>0</v>
      </c>
    </row>
    <row s="1638" customFormat="1" customHeight="1" ht="18.75" hidden="1">
      <c r="A54" s="1783" t="s">
        <v>234</v>
      </c>
      <c r="B54" s="1783" t="s">
        <v>235</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310</v>
      </c>
      <c r="M54" s="2173"/>
      <c r="N54" s="337"/>
      <c r="O54" s="1627"/>
      <c r="P54" s="1627"/>
      <c r="AH54" s="1634">
        <v>0</v>
      </c>
    </row>
    <row s="1638" customFormat="1" customHeight="1" ht="18.75" hidden="1">
      <c r="A55" s="1783"/>
      <c r="B55" s="1783"/>
      <c r="C55" s="372" t="s">
        <v>1151</v>
      </c>
      <c r="D55" s="2465"/>
      <c r="E55" s="2207"/>
      <c r="F55" s="2386"/>
      <c r="G55" s="2430"/>
      <c r="H55" s="1503"/>
      <c r="I55" s="654" t="s">
        <v>1152</v>
      </c>
      <c r="J55" s="574"/>
      <c r="K55" s="1503"/>
      <c r="L55" s="217"/>
      <c r="M55" s="2173"/>
      <c r="N55" s="337"/>
      <c r="O55" s="1627"/>
      <c r="P55" s="1627"/>
      <c r="AH55" s="1634">
        <v>0</v>
      </c>
    </row>
    <row s="1638" customFormat="1" customHeight="1" ht="0.75" hidden="1">
      <c r="A56" s="1783"/>
      <c r="B56" s="1783"/>
      <c r="C56" s="372" t="s">
        <v>1157</v>
      </c>
      <c r="D56" s="2465"/>
      <c r="E56" s="2207"/>
      <c r="F56" s="2386"/>
      <c r="G56" s="403"/>
      <c r="H56" s="1503"/>
      <c r="I56" s="654"/>
      <c r="J56" s="574"/>
      <c r="K56" s="1503"/>
      <c r="L56" s="217"/>
      <c r="M56" s="2173"/>
      <c r="N56" s="337"/>
      <c r="O56" s="1627"/>
      <c r="P56" s="1627"/>
      <c r="AH56" s="1634">
        <v>0</v>
      </c>
    </row>
    <row s="1638" customFormat="1" customHeight="1" ht="18.75" hidden="1">
      <c r="A57" s="1783" t="s">
        <v>239</v>
      </c>
      <c r="B57" s="1783" t="s">
        <v>240</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310</v>
      </c>
      <c r="M57" s="2173"/>
      <c r="N57" s="337"/>
      <c r="O57" s="1627"/>
      <c r="P57" s="1627"/>
      <c r="AH57" s="1634">
        <v>0</v>
      </c>
    </row>
    <row s="1638" customFormat="1" customHeight="1" ht="18.75" hidden="1">
      <c r="A58" s="1783"/>
      <c r="B58" s="1783"/>
      <c r="C58" s="372" t="s">
        <v>1151</v>
      </c>
      <c r="D58" s="2465"/>
      <c r="E58" s="2207"/>
      <c r="F58" s="2386"/>
      <c r="G58" s="2430"/>
      <c r="H58" s="1503"/>
      <c r="I58" s="654" t="s">
        <v>1152</v>
      </c>
      <c r="J58" s="574"/>
      <c r="K58" s="1503"/>
      <c r="L58" s="217"/>
      <c r="M58" s="2173"/>
      <c r="N58" s="337"/>
      <c r="O58" s="1627"/>
      <c r="P58" s="1627"/>
      <c r="AH58" s="1634">
        <v>0</v>
      </c>
    </row>
    <row s="1638" customFormat="1" customHeight="1" ht="0.75" hidden="1">
      <c r="A59" s="1783"/>
      <c r="B59" s="1783"/>
      <c r="C59" s="372" t="s">
        <v>1157</v>
      </c>
      <c r="D59" s="2465"/>
      <c r="E59" s="2207"/>
      <c r="F59" s="2386"/>
      <c r="G59" s="403"/>
      <c r="H59" s="1503"/>
      <c r="I59" s="654"/>
      <c r="J59" s="574"/>
      <c r="K59" s="1503"/>
      <c r="L59" s="217"/>
      <c r="M59" s="2173"/>
      <c r="N59" s="337"/>
      <c r="O59" s="1627"/>
      <c r="P59" s="1627"/>
      <c r="AH59" s="1634">
        <v>0</v>
      </c>
    </row>
    <row s="1638" customFormat="1" customHeight="1" ht="18.75" hidden="1">
      <c r="A60" s="1783" t="s">
        <v>244</v>
      </c>
      <c r="B60" s="1783" t="s">
        <v>245</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310</v>
      </c>
      <c r="M60" s="2173"/>
      <c r="N60" s="337"/>
      <c r="O60" s="1627"/>
      <c r="P60" s="1627"/>
      <c r="AH60" s="1634">
        <v>0</v>
      </c>
    </row>
    <row s="1638" customFormat="1" customHeight="1" ht="18.75" hidden="1">
      <c r="A61" s="1783"/>
      <c r="B61" s="1783"/>
      <c r="C61" s="372" t="s">
        <v>1151</v>
      </c>
      <c r="D61" s="2465"/>
      <c r="E61" s="2207"/>
      <c r="F61" s="2386"/>
      <c r="G61" s="2430"/>
      <c r="H61" s="1503"/>
      <c r="I61" s="654" t="s">
        <v>1152</v>
      </c>
      <c r="J61" s="574"/>
      <c r="K61" s="1503"/>
      <c r="L61" s="217"/>
      <c r="M61" s="2173"/>
      <c r="N61" s="337"/>
      <c r="O61" s="1627"/>
      <c r="P61" s="1627"/>
      <c r="AH61" s="1634">
        <v>0</v>
      </c>
    </row>
    <row s="1638" customFormat="1" customHeight="1" ht="0.75" hidden="1">
      <c r="A62" s="1783"/>
      <c r="B62" s="1783"/>
      <c r="C62" s="372" t="s">
        <v>1157</v>
      </c>
      <c r="D62" s="2465"/>
      <c r="E62" s="2207"/>
      <c r="F62" s="2386"/>
      <c r="G62" s="403"/>
      <c r="H62" s="1503"/>
      <c r="I62" s="654"/>
      <c r="J62" s="574"/>
      <c r="K62" s="1503"/>
      <c r="L62" s="217"/>
      <c r="M62" s="2173"/>
      <c r="N62" s="337"/>
      <c r="O62" s="1627"/>
      <c r="P62" s="1627"/>
      <c r="AH62" s="1634">
        <v>0</v>
      </c>
    </row>
    <row s="1638" customFormat="1" customHeight="1" ht="18.75" hidden="1">
      <c r="A63" s="1783" t="s">
        <v>249</v>
      </c>
      <c r="B63" s="1783" t="s">
        <v>250</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310</v>
      </c>
      <c r="M63" s="2173"/>
      <c r="N63" s="337"/>
      <c r="O63" s="1627"/>
      <c r="P63" s="1627"/>
      <c r="AH63" s="1634">
        <v>0</v>
      </c>
    </row>
    <row s="1638" customFormat="1" customHeight="1" ht="18.75" hidden="1">
      <c r="A64" s="1783"/>
      <c r="B64" s="1783"/>
      <c r="C64" s="372" t="s">
        <v>1151</v>
      </c>
      <c r="D64" s="2465"/>
      <c r="E64" s="2207"/>
      <c r="F64" s="2386"/>
      <c r="G64" s="2430"/>
      <c r="H64" s="1503"/>
      <c r="I64" s="654" t="s">
        <v>1152</v>
      </c>
      <c r="J64" s="574"/>
      <c r="K64" s="1503"/>
      <c r="L64" s="217"/>
      <c r="M64" s="2173"/>
      <c r="N64" s="337"/>
      <c r="O64" s="1627"/>
      <c r="P64" s="1627"/>
      <c r="AH64" s="1634">
        <v>0</v>
      </c>
    </row>
    <row s="1638" customFormat="1" customHeight="1" ht="0.75" hidden="1">
      <c r="A65" s="1783"/>
      <c r="B65" s="1783"/>
      <c r="C65" s="372" t="s">
        <v>1157</v>
      </c>
      <c r="D65" s="2465"/>
      <c r="E65" s="2207"/>
      <c r="F65" s="2386"/>
      <c r="G65" s="403"/>
      <c r="H65" s="1503"/>
      <c r="I65" s="654"/>
      <c r="J65" s="574"/>
      <c r="K65" s="1503"/>
      <c r="L65" s="217"/>
      <c r="M65" s="2173"/>
      <c r="N65" s="337"/>
      <c r="O65" s="1627"/>
      <c r="P65" s="1627"/>
      <c r="AH65" s="1634">
        <v>0</v>
      </c>
    </row>
    <row s="1638" customFormat="1" customHeight="1" ht="18.75" hidden="1">
      <c r="A66" s="1783" t="s">
        <v>254</v>
      </c>
      <c r="B66" s="1783" t="s">
        <v>255</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310</v>
      </c>
      <c r="M66" s="2173"/>
      <c r="N66" s="337"/>
      <c r="O66" s="1627"/>
      <c r="P66" s="1627"/>
      <c r="AH66" s="1634">
        <v>0</v>
      </c>
    </row>
    <row s="1638" customFormat="1" customHeight="1" ht="18.75" hidden="1">
      <c r="A67" s="1783"/>
      <c r="B67" s="1783"/>
      <c r="C67" s="372" t="s">
        <v>1151</v>
      </c>
      <c r="D67" s="2465"/>
      <c r="E67" s="2207"/>
      <c r="F67" s="2386"/>
      <c r="G67" s="2430"/>
      <c r="H67" s="1503"/>
      <c r="I67" s="654" t="s">
        <v>1152</v>
      </c>
      <c r="J67" s="574"/>
      <c r="K67" s="1503"/>
      <c r="L67" s="217"/>
      <c r="M67" s="2173"/>
      <c r="N67" s="337"/>
      <c r="O67" s="1627"/>
      <c r="P67" s="1627"/>
      <c r="AH67" s="1634">
        <v>0</v>
      </c>
    </row>
    <row s="1638" customFormat="1" customHeight="1" ht="0.75" hidden="1">
      <c r="A68" s="1783"/>
      <c r="B68" s="1783"/>
      <c r="C68" s="372" t="s">
        <v>1157</v>
      </c>
      <c r="D68" s="2465"/>
      <c r="E68" s="2207"/>
      <c r="F68" s="2386"/>
      <c r="G68" s="403"/>
      <c r="H68" s="1503"/>
      <c r="I68" s="654"/>
      <c r="J68" s="574"/>
      <c r="K68" s="1503"/>
      <c r="L68" s="217"/>
      <c r="M68" s="2173"/>
      <c r="N68" s="337"/>
      <c r="O68" s="1627"/>
      <c r="P68" s="1627"/>
      <c r="AH68" s="1634">
        <v>0</v>
      </c>
    </row>
    <row s="1638" customFormat="1" customHeight="1" ht="18.75" hidden="1">
      <c r="A69" s="1783" t="s">
        <v>259</v>
      </c>
      <c r="B69" s="1783" t="s">
        <v>260</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310</v>
      </c>
      <c r="M69" s="2173"/>
      <c r="N69" s="337"/>
      <c r="O69" s="1627"/>
      <c r="P69" s="1627"/>
      <c r="AH69" s="1634">
        <v>0</v>
      </c>
    </row>
    <row s="1638" customFormat="1" customHeight="1" ht="18.75" hidden="1">
      <c r="A70" s="1783"/>
      <c r="B70" s="1783"/>
      <c r="C70" s="372" t="s">
        <v>1151</v>
      </c>
      <c r="D70" s="2465"/>
      <c r="E70" s="2207"/>
      <c r="F70" s="2386"/>
      <c r="G70" s="2430"/>
      <c r="H70" s="1503"/>
      <c r="I70" s="654" t="s">
        <v>1152</v>
      </c>
      <c r="J70" s="574"/>
      <c r="K70" s="1503"/>
      <c r="L70" s="217"/>
      <c r="M70" s="2173"/>
      <c r="N70" s="337"/>
      <c r="O70" s="1627"/>
      <c r="P70" s="1627"/>
      <c r="AH70" s="1634">
        <v>0</v>
      </c>
    </row>
    <row s="1638" customFormat="1" customHeight="1" ht="0.75" hidden="1">
      <c r="A71" s="1783"/>
      <c r="B71" s="1783"/>
      <c r="C71" s="372" t="s">
        <v>1157</v>
      </c>
      <c r="D71" s="2465"/>
      <c r="E71" s="2207"/>
      <c r="F71" s="2386"/>
      <c r="G71" s="403"/>
      <c r="H71" s="1503"/>
      <c r="I71" s="654"/>
      <c r="J71" s="574"/>
      <c r="K71" s="1503"/>
      <c r="L71" s="217"/>
      <c r="M71" s="2173"/>
      <c r="N71" s="337"/>
      <c r="O71" s="1627"/>
      <c r="P71" s="1627"/>
      <c r="AH71" s="1634">
        <v>0</v>
      </c>
    </row>
    <row s="1638" customFormat="1" customHeight="1" ht="18.75" hidden="1">
      <c r="A72" s="1783" t="s">
        <v>264</v>
      </c>
      <c r="B72" s="1783" t="s">
        <v>265</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310</v>
      </c>
      <c r="M72" s="2173"/>
      <c r="N72" s="337"/>
      <c r="O72" s="1627"/>
      <c r="P72" s="1627"/>
      <c r="AH72" s="1634">
        <v>0</v>
      </c>
    </row>
    <row s="1638" customFormat="1" customHeight="1" ht="18.75" hidden="1">
      <c r="A73" s="1783"/>
      <c r="B73" s="1783"/>
      <c r="C73" s="372" t="s">
        <v>1151</v>
      </c>
      <c r="D73" s="2465"/>
      <c r="E73" s="2207"/>
      <c r="F73" s="2386"/>
      <c r="G73" s="2430"/>
      <c r="H73" s="1503"/>
      <c r="I73" s="654" t="s">
        <v>1152</v>
      </c>
      <c r="J73" s="574"/>
      <c r="K73" s="1503"/>
      <c r="L73" s="217"/>
      <c r="M73" s="2173"/>
      <c r="N73" s="337"/>
      <c r="O73" s="1627"/>
      <c r="P73" s="1627"/>
      <c r="AH73" s="1634">
        <v>0</v>
      </c>
    </row>
    <row s="1638" customFormat="1" customHeight="1" ht="0.75" hidden="1">
      <c r="A74" s="1783"/>
      <c r="B74" s="1783"/>
      <c r="C74" s="372" t="s">
        <v>1157</v>
      </c>
      <c r="D74" s="2465"/>
      <c r="E74" s="2207"/>
      <c r="F74" s="2386"/>
      <c r="G74" s="403"/>
      <c r="H74" s="1503"/>
      <c r="I74" s="654"/>
      <c r="J74" s="574"/>
      <c r="K74" s="1503"/>
      <c r="L74" s="217"/>
      <c r="M74" s="2173"/>
      <c r="N74" s="337"/>
      <c r="O74" s="1627"/>
      <c r="P74" s="1627"/>
      <c r="AH74" s="1634">
        <v>0</v>
      </c>
    </row>
    <row s="1638" customFormat="1" customHeight="1" ht="18.75" hidden="1">
      <c r="A75" s="1783" t="s">
        <v>269</v>
      </c>
      <c r="B75" s="1783" t="s">
        <v>270</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310</v>
      </c>
      <c r="M75" s="2173"/>
      <c r="N75" s="337"/>
      <c r="O75" s="1627"/>
      <c r="P75" s="1627"/>
      <c r="AH75" s="1634">
        <v>0</v>
      </c>
    </row>
    <row s="1638" customFormat="1" customHeight="1" ht="18.75" hidden="1">
      <c r="A76" s="1783"/>
      <c r="B76" s="1783"/>
      <c r="C76" s="372" t="s">
        <v>1151</v>
      </c>
      <c r="D76" s="2465"/>
      <c r="E76" s="2207"/>
      <c r="F76" s="2386"/>
      <c r="G76" s="2430"/>
      <c r="H76" s="1503"/>
      <c r="I76" s="654" t="s">
        <v>1152</v>
      </c>
      <c r="J76" s="574"/>
      <c r="K76" s="1503"/>
      <c r="L76" s="217"/>
      <c r="M76" s="2173"/>
      <c r="N76" s="337"/>
      <c r="O76" s="1627"/>
      <c r="P76" s="1627"/>
      <c r="AH76" s="1634">
        <v>0</v>
      </c>
    </row>
    <row s="1638" customFormat="1" customHeight="1" ht="0.75" hidden="1">
      <c r="A77" s="1783"/>
      <c r="B77" s="1783"/>
      <c r="C77" s="372" t="s">
        <v>1157</v>
      </c>
      <c r="D77" s="2465"/>
      <c r="E77" s="2207"/>
      <c r="F77" s="2386"/>
      <c r="G77" s="403"/>
      <c r="H77" s="1503"/>
      <c r="I77" s="654"/>
      <c r="J77" s="574"/>
      <c r="K77" s="1503"/>
      <c r="L77" s="217"/>
      <c r="M77" s="2173"/>
      <c r="N77" s="337"/>
      <c r="O77" s="1627"/>
      <c r="P77" s="1627"/>
      <c r="AH77" s="1634">
        <v>0</v>
      </c>
    </row>
    <row s="1638" customFormat="1" customHeight="1" ht="18.75" hidden="1">
      <c r="A78" s="1783" t="s">
        <v>274</v>
      </c>
      <c r="B78" s="1783" t="s">
        <v>275</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310</v>
      </c>
      <c r="M78" s="2173"/>
      <c r="N78" s="337"/>
      <c r="O78" s="1627"/>
      <c r="P78" s="1627"/>
      <c r="AH78" s="1634">
        <v>0</v>
      </c>
    </row>
    <row s="1638" customFormat="1" customHeight="1" ht="18.75" hidden="1">
      <c r="A79" s="1783"/>
      <c r="B79" s="1783"/>
      <c r="C79" s="372" t="s">
        <v>1151</v>
      </c>
      <c r="D79" s="2465"/>
      <c r="E79" s="2207"/>
      <c r="F79" s="2386"/>
      <c r="G79" s="2430"/>
      <c r="H79" s="1503"/>
      <c r="I79" s="654" t="s">
        <v>1152</v>
      </c>
      <c r="J79" s="574"/>
      <c r="K79" s="1503"/>
      <c r="L79" s="217"/>
      <c r="M79" s="2173"/>
      <c r="N79" s="337"/>
      <c r="O79" s="1627"/>
      <c r="P79" s="1627"/>
      <c r="AH79" s="1634">
        <v>0</v>
      </c>
    </row>
    <row s="1638" customFormat="1" customHeight="1" ht="0.75" hidden="1">
      <c r="A80" s="1783"/>
      <c r="B80" s="1783"/>
      <c r="C80" s="372" t="s">
        <v>1157</v>
      </c>
      <c r="D80" s="2465"/>
      <c r="E80" s="2207"/>
      <c r="F80" s="2386"/>
      <c r="G80" s="403"/>
      <c r="H80" s="1503"/>
      <c r="I80" s="654"/>
      <c r="J80" s="574"/>
      <c r="K80" s="1503"/>
      <c r="L80" s="217"/>
      <c r="M80" s="2173"/>
      <c r="N80" s="337"/>
      <c r="O80" s="1627"/>
      <c r="P80" s="1627"/>
      <c r="AH80" s="1634">
        <v>0</v>
      </c>
    </row>
    <row s="1638" customFormat="1" customHeight="1" ht="18.75" hidden="1">
      <c r="A81" s="1783" t="s">
        <v>279</v>
      </c>
      <c r="B81" s="1783" t="s">
        <v>280</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310</v>
      </c>
      <c r="M81" s="2173"/>
      <c r="N81" s="337"/>
      <c r="O81" s="1627"/>
      <c r="P81" s="1627"/>
      <c r="AH81" s="1634">
        <v>0</v>
      </c>
    </row>
    <row s="1638" customFormat="1" customHeight="1" ht="18.75" hidden="1">
      <c r="A82" s="1783"/>
      <c r="B82" s="1783"/>
      <c r="C82" s="372" t="s">
        <v>1151</v>
      </c>
      <c r="D82" s="2465"/>
      <c r="E82" s="2207"/>
      <c r="F82" s="2386"/>
      <c r="G82" s="2430"/>
      <c r="H82" s="1503"/>
      <c r="I82" s="654" t="s">
        <v>1152</v>
      </c>
      <c r="J82" s="574"/>
      <c r="K82" s="1503"/>
      <c r="L82" s="217"/>
      <c r="M82" s="2173"/>
      <c r="N82" s="337"/>
      <c r="O82" s="1627"/>
      <c r="P82" s="1627"/>
      <c r="AH82" s="1634">
        <v>0</v>
      </c>
    </row>
    <row s="1638" customFormat="1" customHeight="1" ht="1.05">
      <c r="A83" s="1783"/>
      <c r="B83" s="1783"/>
      <c r="C83" s="372" t="s">
        <v>1157</v>
      </c>
      <c r="D83" s="2465"/>
      <c r="E83" s="2207"/>
      <c r="F83" s="2386"/>
      <c r="G83" s="403"/>
      <c r="H83" s="1503"/>
      <c r="I83" s="654"/>
      <c r="J83" s="574"/>
      <c r="K83" s="1503"/>
      <c r="L83" s="217"/>
      <c r="M83" s="2173"/>
      <c r="N83" s="337"/>
      <c r="O83" s="1627"/>
      <c r="P83" s="1627"/>
      <c r="AH83" s="1634">
        <v>1</v>
      </c>
    </row>
    <row customHeight="1" ht="19.95">
      <c r="A84" s="1783"/>
      <c r="B84" s="1783"/>
      <c r="D84" s="379"/>
      <c r="E84" s="150" t="s">
        <v>110</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310</v>
      </c>
      <c r="G85" s="201" t="s">
        <v>310</v>
      </c>
      <c r="H85" s="2221" t="s">
        <v>310</v>
      </c>
      <c r="I85" s="2223"/>
      <c r="J85" s="201" t="s">
        <v>310</v>
      </c>
      <c r="K85" s="201" t="s">
        <v>310</v>
      </c>
      <c r="L85" s="404"/>
      <c r="M85" s="348" t="s">
        <v>1158</v>
      </c>
      <c r="N85" s="337"/>
      <c r="AH85" s="377">
        <v>34</v>
      </c>
    </row>
    <row customHeight="1" ht="19.95">
      <c r="A86" s="1783"/>
      <c r="B86" s="1783"/>
      <c r="D86" s="379"/>
      <c r="E86" s="150" t="s">
        <v>90</v>
      </c>
      <c r="F86" s="2463" t="s">
        <v>1159</v>
      </c>
      <c r="G86" s="2463"/>
      <c r="H86" s="2463"/>
      <c r="I86" s="2463"/>
      <c r="J86" s="2463"/>
      <c r="K86" s="2463"/>
      <c r="L86" s="2463"/>
      <c r="M86" s="300"/>
      <c r="N86" s="337"/>
      <c r="AH86" s="377">
        <v>19</v>
      </c>
    </row>
    <row s="1638" customFormat="1" customHeight="1" ht="60.75" hidden="1">
      <c r="A87" s="1783" t="s">
        <v>161</v>
      </c>
      <c r="B87" s="1783" t="s">
        <v>162</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310</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1153</v>
      </c>
      <c r="D88" s="2465"/>
      <c r="E88" s="2207"/>
      <c r="F88" s="2386"/>
      <c r="G88" s="2430"/>
      <c r="H88" s="1503"/>
      <c r="I88" s="654" t="s">
        <v>1152</v>
      </c>
      <c r="J88" s="574"/>
      <c r="K88" s="1503"/>
      <c r="L88" s="217"/>
      <c r="M88" s="2173"/>
      <c r="N88" s="337"/>
      <c r="O88" s="1627"/>
      <c r="P88" s="1627"/>
      <c r="AH88" s="1634">
        <v>0</v>
      </c>
    </row>
    <row s="1638" customFormat="1" customHeight="1" ht="0.75" hidden="1">
      <c r="A89" s="1783"/>
      <c r="B89" s="1783"/>
      <c r="C89" s="372" t="s">
        <v>1160</v>
      </c>
      <c r="D89" s="2465"/>
      <c r="E89" s="2207"/>
      <c r="F89" s="2386"/>
      <c r="G89" s="403"/>
      <c r="H89" s="1503"/>
      <c r="I89" s="654"/>
      <c r="J89" s="574"/>
      <c r="K89" s="1503"/>
      <c r="L89" s="217"/>
      <c r="M89" s="2173"/>
      <c r="N89" s="337"/>
      <c r="O89" s="1627"/>
      <c r="P89" s="1627"/>
      <c r="AH89" s="1634">
        <v>0</v>
      </c>
    </row>
    <row s="1638" customFormat="1" customHeight="1" ht="45" hidden="1">
      <c r="A90" s="1783" t="s">
        <v>166</v>
      </c>
      <c r="B90" s="1783" t="s">
        <v>167</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310</v>
      </c>
      <c r="M90" s="2174"/>
      <c r="N90" s="337"/>
      <c r="O90" s="1627"/>
      <c r="P90" s="1627"/>
      <c r="AH90" s="1634">
        <v>0</v>
      </c>
    </row>
    <row s="1638" customFormat="1" customHeight="1" ht="18.75" hidden="1">
      <c r="A91" s="1783"/>
      <c r="B91" s="1783"/>
      <c r="C91" s="372" t="s">
        <v>1153</v>
      </c>
      <c r="D91" s="2465"/>
      <c r="E91" s="2207"/>
      <c r="F91" s="2386"/>
      <c r="G91" s="2430"/>
      <c r="H91" s="1503"/>
      <c r="I91" s="654" t="s">
        <v>1152</v>
      </c>
      <c r="J91" s="574"/>
      <c r="K91" s="1503"/>
      <c r="L91" s="217"/>
      <c r="M91" s="1864"/>
      <c r="N91" s="337"/>
      <c r="O91" s="1627"/>
      <c r="P91" s="1627"/>
      <c r="AH91" s="1634">
        <v>0</v>
      </c>
    </row>
    <row s="1638" customFormat="1" customHeight="1" ht="0.75" hidden="1">
      <c r="A92" s="1783"/>
      <c r="B92" s="1783"/>
      <c r="C92" s="372" t="s">
        <v>1160</v>
      </c>
      <c r="D92" s="2465"/>
      <c r="E92" s="2207"/>
      <c r="F92" s="2386"/>
      <c r="G92" s="403"/>
      <c r="H92" s="1503"/>
      <c r="I92" s="654"/>
      <c r="J92" s="574"/>
      <c r="K92" s="1503"/>
      <c r="L92" s="217"/>
      <c r="M92" s="344"/>
      <c r="N92" s="337"/>
      <c r="O92" s="1627"/>
      <c r="P92" s="1627"/>
      <c r="AH92" s="1634">
        <v>0</v>
      </c>
    </row>
    <row s="1638" customFormat="1" customHeight="1" ht="45" hidden="1">
      <c r="A93" s="1783" t="s">
        <v>173</v>
      </c>
      <c r="B93" s="1783" t="s">
        <v>174</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310</v>
      </c>
      <c r="M93" s="344"/>
      <c r="N93" s="337"/>
      <c r="O93" s="1627"/>
      <c r="P93" s="1627"/>
      <c r="AH93" s="1634">
        <v>0</v>
      </c>
    </row>
    <row s="1638" customFormat="1" customHeight="1" ht="18.75" hidden="1">
      <c r="A94" s="1783"/>
      <c r="B94" s="1783"/>
      <c r="C94" s="372" t="s">
        <v>1153</v>
      </c>
      <c r="D94" s="2465"/>
      <c r="E94" s="2207"/>
      <c r="F94" s="2386"/>
      <c r="G94" s="2430"/>
      <c r="H94" s="1503"/>
      <c r="I94" s="654" t="s">
        <v>1152</v>
      </c>
      <c r="J94" s="574"/>
      <c r="K94" s="1503"/>
      <c r="L94" s="217"/>
      <c r="M94" s="344"/>
      <c r="N94" s="337"/>
      <c r="O94" s="1627"/>
      <c r="P94" s="1627"/>
      <c r="AH94" s="1634">
        <v>0</v>
      </c>
    </row>
    <row s="1638" customFormat="1" customHeight="1" ht="0.75" hidden="1">
      <c r="A95" s="1783"/>
      <c r="B95" s="1783"/>
      <c r="C95" s="372" t="s">
        <v>1160</v>
      </c>
      <c r="D95" s="2465"/>
      <c r="E95" s="2207"/>
      <c r="F95" s="2386"/>
      <c r="G95" s="403"/>
      <c r="H95" s="1503"/>
      <c r="I95" s="654"/>
      <c r="J95" s="574"/>
      <c r="K95" s="1503"/>
      <c r="L95" s="217"/>
      <c r="M95" s="344"/>
      <c r="N95" s="337"/>
      <c r="O95" s="1627"/>
      <c r="P95" s="1627"/>
      <c r="AH95" s="1634">
        <v>0</v>
      </c>
    </row>
    <row s="1638" customFormat="1" customHeight="1" ht="45" hidden="1">
      <c r="A96" s="1783" t="s">
        <v>179</v>
      </c>
      <c r="B96" s="1783" t="s">
        <v>180</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310</v>
      </c>
      <c r="M96" s="344"/>
      <c r="N96" s="337"/>
      <c r="O96" s="1627"/>
      <c r="P96" s="1627"/>
      <c r="AH96" s="1634">
        <v>0</v>
      </c>
    </row>
    <row s="1638" customFormat="1" customHeight="1" ht="18.75" hidden="1">
      <c r="A97" s="1783"/>
      <c r="B97" s="1783"/>
      <c r="C97" s="372" t="s">
        <v>1153</v>
      </c>
      <c r="D97" s="2465"/>
      <c r="E97" s="2207"/>
      <c r="F97" s="2386"/>
      <c r="G97" s="2430"/>
      <c r="H97" s="1503"/>
      <c r="I97" s="654" t="s">
        <v>1152</v>
      </c>
      <c r="J97" s="574"/>
      <c r="K97" s="1503"/>
      <c r="L97" s="217"/>
      <c r="M97" s="344"/>
      <c r="N97" s="337"/>
      <c r="O97" s="1627"/>
      <c r="P97" s="1627"/>
      <c r="AH97" s="1634">
        <v>0</v>
      </c>
    </row>
    <row s="1638" customFormat="1" customHeight="1" ht="0.75" hidden="1">
      <c r="A98" s="1783"/>
      <c r="B98" s="1783"/>
      <c r="C98" s="372" t="s">
        <v>1160</v>
      </c>
      <c r="D98" s="2465"/>
      <c r="E98" s="2207"/>
      <c r="F98" s="2386"/>
      <c r="G98" s="403"/>
      <c r="H98" s="1503"/>
      <c r="I98" s="654"/>
      <c r="J98" s="574"/>
      <c r="K98" s="1503"/>
      <c r="L98" s="217"/>
      <c r="M98" s="344"/>
      <c r="N98" s="337"/>
      <c r="O98" s="1627"/>
      <c r="P98" s="1627"/>
      <c r="AH98" s="1634">
        <v>0</v>
      </c>
    </row>
    <row s="1638" customFormat="1" customHeight="1" ht="18.75" hidden="1">
      <c r="A99" s="1783" t="s">
        <v>185</v>
      </c>
      <c r="B99" s="1783" t="s">
        <v>186</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310</v>
      </c>
      <c r="M99" s="344"/>
      <c r="N99" s="337"/>
      <c r="O99" s="1627"/>
      <c r="P99" s="1627"/>
      <c r="AH99" s="1634">
        <v>0</v>
      </c>
    </row>
    <row s="1638" customFormat="1" customHeight="1" ht="18.75" hidden="1">
      <c r="A100" s="1783"/>
      <c r="B100" s="1783"/>
      <c r="C100" s="372" t="s">
        <v>1153</v>
      </c>
      <c r="D100" s="2465"/>
      <c r="E100" s="2207"/>
      <c r="F100" s="2386"/>
      <c r="G100" s="2430"/>
      <c r="H100" s="1503"/>
      <c r="I100" s="654" t="s">
        <v>1152</v>
      </c>
      <c r="J100" s="574"/>
      <c r="K100" s="1503"/>
      <c r="L100" s="217"/>
      <c r="M100" s="344"/>
      <c r="N100" s="337"/>
      <c r="O100" s="1627"/>
      <c r="P100" s="1627"/>
      <c r="AH100" s="1634">
        <v>0</v>
      </c>
    </row>
    <row s="1638" customFormat="1" customHeight="1" ht="0.75" hidden="1">
      <c r="A101" s="1783"/>
      <c r="B101" s="1783"/>
      <c r="C101" s="372" t="s">
        <v>1160</v>
      </c>
      <c r="D101" s="2465"/>
      <c r="E101" s="2207"/>
      <c r="F101" s="2386"/>
      <c r="G101" s="403"/>
      <c r="H101" s="1503"/>
      <c r="I101" s="654"/>
      <c r="J101" s="574"/>
      <c r="K101" s="1503"/>
      <c r="L101" s="217"/>
      <c r="M101" s="344"/>
      <c r="N101" s="337"/>
      <c r="O101" s="1627"/>
      <c r="P101" s="1627"/>
      <c r="AH101" s="1634">
        <v>0</v>
      </c>
    </row>
    <row s="1638" customFormat="1" customHeight="1" ht="18.75" hidden="1">
      <c r="A102" s="1783" t="s">
        <v>191</v>
      </c>
      <c r="B102" s="1783" t="s">
        <v>192</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310</v>
      </c>
      <c r="M102" s="344"/>
      <c r="N102" s="337"/>
      <c r="O102" s="1627"/>
      <c r="P102" s="1627"/>
      <c r="AH102" s="1634">
        <v>0</v>
      </c>
    </row>
    <row s="1638" customFormat="1" customHeight="1" ht="18.75" hidden="1">
      <c r="A103" s="1783"/>
      <c r="B103" s="1783"/>
      <c r="C103" s="372" t="s">
        <v>1153</v>
      </c>
      <c r="D103" s="2465"/>
      <c r="E103" s="2207"/>
      <c r="F103" s="2386"/>
      <c r="G103" s="2430"/>
      <c r="H103" s="1503"/>
      <c r="I103" s="654" t="s">
        <v>1152</v>
      </c>
      <c r="J103" s="574"/>
      <c r="K103" s="1503"/>
      <c r="L103" s="217"/>
      <c r="M103" s="344"/>
      <c r="N103" s="337"/>
      <c r="O103" s="1627"/>
      <c r="P103" s="1627"/>
      <c r="AH103" s="1634">
        <v>0</v>
      </c>
    </row>
    <row s="1638" customFormat="1" customHeight="1" ht="0.75" hidden="1">
      <c r="A104" s="1783"/>
      <c r="B104" s="1783"/>
      <c r="C104" s="372" t="s">
        <v>1160</v>
      </c>
      <c r="D104" s="2465"/>
      <c r="E104" s="2207"/>
      <c r="F104" s="2386"/>
      <c r="G104" s="403"/>
      <c r="H104" s="1503"/>
      <c r="I104" s="654"/>
      <c r="J104" s="574"/>
      <c r="K104" s="1503"/>
      <c r="L104" s="217"/>
      <c r="M104" s="344"/>
      <c r="N104" s="337"/>
      <c r="O104" s="1627"/>
      <c r="P104" s="1627"/>
      <c r="AH104" s="1634">
        <v>0</v>
      </c>
    </row>
    <row s="1638" customFormat="1" customHeight="1" ht="18.75" hidden="1">
      <c r="A105" s="1783" t="s">
        <v>197</v>
      </c>
      <c r="B105" s="1783" t="s">
        <v>198</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310</v>
      </c>
      <c r="M105" s="344"/>
      <c r="N105" s="337"/>
      <c r="O105" s="1627"/>
      <c r="P105" s="1627"/>
      <c r="AH105" s="1634">
        <v>0</v>
      </c>
    </row>
    <row s="1638" customFormat="1" customHeight="1" ht="18.75" hidden="1">
      <c r="A106" s="1783"/>
      <c r="B106" s="1783"/>
      <c r="C106" s="372" t="s">
        <v>1153</v>
      </c>
      <c r="D106" s="2465"/>
      <c r="E106" s="2207"/>
      <c r="F106" s="2386"/>
      <c r="G106" s="2430"/>
      <c r="H106" s="1503"/>
      <c r="I106" s="654" t="s">
        <v>1152</v>
      </c>
      <c r="J106" s="574"/>
      <c r="K106" s="1503"/>
      <c r="L106" s="217"/>
      <c r="M106" s="344"/>
      <c r="N106" s="337"/>
      <c r="O106" s="1627"/>
      <c r="P106" s="1627"/>
      <c r="AH106" s="1634">
        <v>0</v>
      </c>
    </row>
    <row s="1638" customFormat="1" customHeight="1" ht="0.75" hidden="1">
      <c r="A107" s="1783"/>
      <c r="B107" s="1783"/>
      <c r="C107" s="372" t="s">
        <v>1160</v>
      </c>
      <c r="D107" s="2465"/>
      <c r="E107" s="2207"/>
      <c r="F107" s="2386"/>
      <c r="G107" s="403"/>
      <c r="H107" s="1503"/>
      <c r="I107" s="654"/>
      <c r="J107" s="574"/>
      <c r="K107" s="1503"/>
      <c r="L107" s="217"/>
      <c r="M107" s="344"/>
      <c r="N107" s="337"/>
      <c r="O107" s="1627"/>
      <c r="P107" s="1627"/>
      <c r="AH107" s="1634">
        <v>0</v>
      </c>
    </row>
    <row s="1638" customFormat="1" customHeight="1" ht="18.75" hidden="1">
      <c r="A108" s="1783" t="s">
        <v>203</v>
      </c>
      <c r="B108" s="1783" t="s">
        <v>204</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310</v>
      </c>
      <c r="M108" s="344"/>
      <c r="N108" s="337"/>
      <c r="O108" s="1627"/>
      <c r="P108" s="1627"/>
      <c r="AH108" s="1634">
        <v>0</v>
      </c>
    </row>
    <row s="1638" customFormat="1" customHeight="1" ht="18.75" hidden="1">
      <c r="A109" s="1783"/>
      <c r="B109" s="1783"/>
      <c r="C109" s="372" t="s">
        <v>1153</v>
      </c>
      <c r="D109" s="2465"/>
      <c r="E109" s="2207"/>
      <c r="F109" s="2386"/>
      <c r="G109" s="2430"/>
      <c r="H109" s="1503"/>
      <c r="I109" s="654" t="s">
        <v>1152</v>
      </c>
      <c r="J109" s="574"/>
      <c r="K109" s="1503"/>
      <c r="L109" s="217"/>
      <c r="M109" s="344"/>
      <c r="N109" s="337"/>
      <c r="O109" s="1627"/>
      <c r="P109" s="1627"/>
      <c r="AH109" s="1634">
        <v>0</v>
      </c>
    </row>
    <row s="1638" customFormat="1" customHeight="1" ht="0.75" hidden="1">
      <c r="A110" s="1783"/>
      <c r="B110" s="1783"/>
      <c r="C110" s="372" t="s">
        <v>1160</v>
      </c>
      <c r="D110" s="2465"/>
      <c r="E110" s="2207"/>
      <c r="F110" s="2386"/>
      <c r="G110" s="403"/>
      <c r="H110" s="1503"/>
      <c r="I110" s="654"/>
      <c r="J110" s="574"/>
      <c r="K110" s="1503"/>
      <c r="L110" s="217"/>
      <c r="M110" s="344"/>
      <c r="N110" s="337"/>
      <c r="O110" s="1627"/>
      <c r="P110" s="1627"/>
      <c r="AH110" s="1634">
        <v>0</v>
      </c>
    </row>
    <row s="1638" customFormat="1" customHeight="1" ht="18.75" hidden="1">
      <c r="A111" s="1783" t="s">
        <v>209</v>
      </c>
      <c r="B111" s="1783" t="s">
        <v>210</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310</v>
      </c>
      <c r="M111" s="344"/>
      <c r="N111" s="337"/>
      <c r="O111" s="1627"/>
      <c r="P111" s="1627"/>
      <c r="AH111" s="1634">
        <v>0</v>
      </c>
    </row>
    <row s="1638" customFormat="1" customHeight="1" ht="18.75" hidden="1">
      <c r="A112" s="1783"/>
      <c r="B112" s="1783"/>
      <c r="C112" s="372" t="s">
        <v>1153</v>
      </c>
      <c r="D112" s="2465"/>
      <c r="E112" s="2207"/>
      <c r="F112" s="2386"/>
      <c r="G112" s="2430"/>
      <c r="H112" s="1503"/>
      <c r="I112" s="654" t="s">
        <v>1152</v>
      </c>
      <c r="J112" s="574"/>
      <c r="K112" s="1503"/>
      <c r="L112" s="217"/>
      <c r="M112" s="344"/>
      <c r="N112" s="337"/>
      <c r="O112" s="1627"/>
      <c r="P112" s="1627"/>
      <c r="AH112" s="1634">
        <v>0</v>
      </c>
    </row>
    <row s="1638" customFormat="1" customHeight="1" ht="0.75" hidden="1">
      <c r="A113" s="1783"/>
      <c r="B113" s="1783"/>
      <c r="C113" s="372" t="s">
        <v>1160</v>
      </c>
      <c r="D113" s="2465"/>
      <c r="E113" s="2207"/>
      <c r="F113" s="2386"/>
      <c r="G113" s="403"/>
      <c r="H113" s="1503"/>
      <c r="I113" s="654"/>
      <c r="J113" s="574"/>
      <c r="K113" s="1503"/>
      <c r="L113" s="217"/>
      <c r="M113" s="344"/>
      <c r="N113" s="337"/>
      <c r="O113" s="1627"/>
      <c r="P113" s="1627"/>
      <c r="AH113" s="1634">
        <v>0</v>
      </c>
    </row>
    <row s="1638" customFormat="1" customHeight="1" ht="18.75" hidden="1">
      <c r="A114" s="1783" t="s">
        <v>229</v>
      </c>
      <c r="B114" s="1783" t="s">
        <v>230</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310</v>
      </c>
      <c r="M114" s="344"/>
      <c r="N114" s="337"/>
      <c r="O114" s="1627"/>
      <c r="P114" s="1627"/>
      <c r="AH114" s="1634">
        <v>0</v>
      </c>
    </row>
    <row s="1638" customFormat="1" customHeight="1" ht="18.75" hidden="1">
      <c r="A115" s="1783"/>
      <c r="B115" s="1783"/>
      <c r="C115" s="372" t="s">
        <v>1153</v>
      </c>
      <c r="D115" s="2465"/>
      <c r="E115" s="2207"/>
      <c r="F115" s="2386"/>
      <c r="G115" s="2430"/>
      <c r="H115" s="1503"/>
      <c r="I115" s="654" t="s">
        <v>1152</v>
      </c>
      <c r="J115" s="574"/>
      <c r="K115" s="1503"/>
      <c r="L115" s="217"/>
      <c r="M115" s="344"/>
      <c r="N115" s="337"/>
      <c r="O115" s="1627"/>
      <c r="P115" s="1627"/>
      <c r="AH115" s="1634">
        <v>0</v>
      </c>
    </row>
    <row s="1638" customFormat="1" customHeight="1" ht="0.75" hidden="1">
      <c r="A116" s="1783"/>
      <c r="B116" s="1783"/>
      <c r="C116" s="372" t="s">
        <v>1160</v>
      </c>
      <c r="D116" s="2465"/>
      <c r="E116" s="2207"/>
      <c r="F116" s="2386"/>
      <c r="G116" s="403"/>
      <c r="H116" s="1503"/>
      <c r="I116" s="654"/>
      <c r="J116" s="574"/>
      <c r="K116" s="1503"/>
      <c r="L116" s="217"/>
      <c r="M116" s="344"/>
      <c r="N116" s="337"/>
      <c r="O116" s="1627"/>
      <c r="P116" s="1627"/>
      <c r="AH116" s="1634">
        <v>0</v>
      </c>
    </row>
    <row s="1638" customFormat="1" customHeight="1" ht="18.75" hidden="1">
      <c r="A117" s="1783" t="s">
        <v>234</v>
      </c>
      <c r="B117" s="1783" t="s">
        <v>235</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310</v>
      </c>
      <c r="M117" s="344"/>
      <c r="N117" s="337"/>
      <c r="O117" s="1627"/>
      <c r="P117" s="1627"/>
      <c r="AH117" s="1634">
        <v>0</v>
      </c>
    </row>
    <row s="1638" customFormat="1" customHeight="1" ht="18.75" hidden="1">
      <c r="A118" s="1783"/>
      <c r="B118" s="1783"/>
      <c r="C118" s="372" t="s">
        <v>1153</v>
      </c>
      <c r="D118" s="2465"/>
      <c r="E118" s="2207"/>
      <c r="F118" s="2386"/>
      <c r="G118" s="2430"/>
      <c r="H118" s="1503"/>
      <c r="I118" s="654" t="s">
        <v>1152</v>
      </c>
      <c r="J118" s="574"/>
      <c r="K118" s="1503"/>
      <c r="L118" s="217"/>
      <c r="M118" s="344"/>
      <c r="N118" s="337"/>
      <c r="O118" s="1627"/>
      <c r="P118" s="1627"/>
      <c r="AH118" s="1634">
        <v>0</v>
      </c>
    </row>
    <row s="1638" customFormat="1" customHeight="1" ht="0.75" hidden="1">
      <c r="A119" s="1783"/>
      <c r="B119" s="1783"/>
      <c r="C119" s="372" t="s">
        <v>1160</v>
      </c>
      <c r="D119" s="2465"/>
      <c r="E119" s="2207"/>
      <c r="F119" s="2386"/>
      <c r="G119" s="403"/>
      <c r="H119" s="1503"/>
      <c r="I119" s="654"/>
      <c r="J119" s="574"/>
      <c r="K119" s="1503"/>
      <c r="L119" s="217"/>
      <c r="M119" s="344"/>
      <c r="N119" s="337"/>
      <c r="O119" s="1627"/>
      <c r="P119" s="1627"/>
      <c r="AH119" s="1634">
        <v>0</v>
      </c>
    </row>
    <row s="1638" customFormat="1" customHeight="1" ht="18.75" hidden="1">
      <c r="A120" s="1783" t="s">
        <v>239</v>
      </c>
      <c r="B120" s="1783" t="s">
        <v>240</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310</v>
      </c>
      <c r="M120" s="344"/>
      <c r="N120" s="337"/>
      <c r="O120" s="1627"/>
      <c r="P120" s="1627"/>
      <c r="AH120" s="1634">
        <v>0</v>
      </c>
    </row>
    <row s="1638" customFormat="1" customHeight="1" ht="18.75" hidden="1">
      <c r="A121" s="1783"/>
      <c r="B121" s="1783"/>
      <c r="C121" s="372" t="s">
        <v>1153</v>
      </c>
      <c r="D121" s="2465"/>
      <c r="E121" s="2207"/>
      <c r="F121" s="2386"/>
      <c r="G121" s="2430"/>
      <c r="H121" s="1503"/>
      <c r="I121" s="654" t="s">
        <v>1152</v>
      </c>
      <c r="J121" s="574"/>
      <c r="K121" s="1503"/>
      <c r="L121" s="217"/>
      <c r="M121" s="344"/>
      <c r="N121" s="337"/>
      <c r="O121" s="1627"/>
      <c r="P121" s="1627"/>
      <c r="AH121" s="1634">
        <v>0</v>
      </c>
    </row>
    <row s="1638" customFormat="1" customHeight="1" ht="0.75" hidden="1">
      <c r="A122" s="1783"/>
      <c r="B122" s="1783"/>
      <c r="C122" s="372" t="s">
        <v>1160</v>
      </c>
      <c r="D122" s="2465"/>
      <c r="E122" s="2207"/>
      <c r="F122" s="2386"/>
      <c r="G122" s="403"/>
      <c r="H122" s="1503"/>
      <c r="I122" s="654"/>
      <c r="J122" s="574"/>
      <c r="K122" s="1503"/>
      <c r="L122" s="217"/>
      <c r="M122" s="344"/>
      <c r="N122" s="337"/>
      <c r="O122" s="1627"/>
      <c r="P122" s="1627"/>
      <c r="AH122" s="1634">
        <v>0</v>
      </c>
    </row>
    <row s="1638" customFormat="1" customHeight="1" ht="18.75" hidden="1">
      <c r="A123" s="1783" t="s">
        <v>244</v>
      </c>
      <c r="B123" s="1783" t="s">
        <v>245</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310</v>
      </c>
      <c r="M123" s="344"/>
      <c r="N123" s="337"/>
      <c r="O123" s="1627"/>
      <c r="P123" s="1627"/>
      <c r="AH123" s="1634">
        <v>0</v>
      </c>
    </row>
    <row s="1638" customFormat="1" customHeight="1" ht="18.75" hidden="1">
      <c r="A124" s="1783"/>
      <c r="B124" s="1783"/>
      <c r="C124" s="372" t="s">
        <v>1153</v>
      </c>
      <c r="D124" s="2465"/>
      <c r="E124" s="2207"/>
      <c r="F124" s="2386"/>
      <c r="G124" s="2430"/>
      <c r="H124" s="1503"/>
      <c r="I124" s="654" t="s">
        <v>1152</v>
      </c>
      <c r="J124" s="574"/>
      <c r="K124" s="1503"/>
      <c r="L124" s="217"/>
      <c r="M124" s="344"/>
      <c r="N124" s="337"/>
      <c r="O124" s="1627"/>
      <c r="P124" s="1627"/>
      <c r="AH124" s="1634">
        <v>0</v>
      </c>
    </row>
    <row s="1638" customFormat="1" customHeight="1" ht="0.75" hidden="1">
      <c r="A125" s="1783"/>
      <c r="B125" s="1783"/>
      <c r="C125" s="372" t="s">
        <v>1160</v>
      </c>
      <c r="D125" s="2465"/>
      <c r="E125" s="2207"/>
      <c r="F125" s="2386"/>
      <c r="G125" s="403"/>
      <c r="H125" s="1503"/>
      <c r="I125" s="654"/>
      <c r="J125" s="574"/>
      <c r="K125" s="1503"/>
      <c r="L125" s="217"/>
      <c r="M125" s="344"/>
      <c r="N125" s="337"/>
      <c r="O125" s="1627"/>
      <c r="P125" s="1627"/>
      <c r="AH125" s="1634">
        <v>0</v>
      </c>
    </row>
    <row s="1638" customFormat="1" customHeight="1" ht="18.75" hidden="1">
      <c r="A126" s="1783" t="s">
        <v>249</v>
      </c>
      <c r="B126" s="1783" t="s">
        <v>250</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310</v>
      </c>
      <c r="M126" s="344"/>
      <c r="N126" s="337"/>
      <c r="O126" s="1627"/>
      <c r="P126" s="1627"/>
      <c r="AH126" s="1634">
        <v>0</v>
      </c>
    </row>
    <row s="1638" customFormat="1" customHeight="1" ht="18.75" hidden="1">
      <c r="A127" s="1783"/>
      <c r="B127" s="1783"/>
      <c r="C127" s="372" t="s">
        <v>1153</v>
      </c>
      <c r="D127" s="2465"/>
      <c r="E127" s="2207"/>
      <c r="F127" s="2386"/>
      <c r="G127" s="2430"/>
      <c r="H127" s="1503"/>
      <c r="I127" s="654" t="s">
        <v>1152</v>
      </c>
      <c r="J127" s="574"/>
      <c r="K127" s="1503"/>
      <c r="L127" s="217"/>
      <c r="M127" s="344"/>
      <c r="N127" s="337"/>
      <c r="O127" s="1627"/>
      <c r="P127" s="1627"/>
      <c r="AH127" s="1634">
        <v>0</v>
      </c>
    </row>
    <row s="1638" customFormat="1" customHeight="1" ht="0.75" hidden="1">
      <c r="A128" s="1783"/>
      <c r="B128" s="1783"/>
      <c r="C128" s="372" t="s">
        <v>1160</v>
      </c>
      <c r="D128" s="2465"/>
      <c r="E128" s="2207"/>
      <c r="F128" s="2386"/>
      <c r="G128" s="403"/>
      <c r="H128" s="1503"/>
      <c r="I128" s="654"/>
      <c r="J128" s="574"/>
      <c r="K128" s="1503"/>
      <c r="L128" s="217"/>
      <c r="M128" s="344"/>
      <c r="N128" s="337"/>
      <c r="O128" s="1627"/>
      <c r="P128" s="1627"/>
      <c r="AH128" s="1634">
        <v>0</v>
      </c>
    </row>
    <row s="1638" customFormat="1" customHeight="1" ht="18.75" hidden="1">
      <c r="A129" s="1783" t="s">
        <v>254</v>
      </c>
      <c r="B129" s="1783" t="s">
        <v>255</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310</v>
      </c>
      <c r="M129" s="344"/>
      <c r="N129" s="337"/>
      <c r="O129" s="1627"/>
      <c r="P129" s="1627"/>
      <c r="AH129" s="1634">
        <v>0</v>
      </c>
    </row>
    <row s="1638" customFormat="1" customHeight="1" ht="18.75" hidden="1">
      <c r="A130" s="1783"/>
      <c r="B130" s="1783"/>
      <c r="C130" s="372" t="s">
        <v>1153</v>
      </c>
      <c r="D130" s="2465"/>
      <c r="E130" s="2207"/>
      <c r="F130" s="2386"/>
      <c r="G130" s="2430"/>
      <c r="H130" s="1503"/>
      <c r="I130" s="654" t="s">
        <v>1152</v>
      </c>
      <c r="J130" s="574"/>
      <c r="K130" s="1503"/>
      <c r="L130" s="217"/>
      <c r="M130" s="344"/>
      <c r="N130" s="337"/>
      <c r="O130" s="1627"/>
      <c r="P130" s="1627"/>
      <c r="AH130" s="1634">
        <v>0</v>
      </c>
    </row>
    <row s="1638" customFormat="1" customHeight="1" ht="0.75" hidden="1">
      <c r="A131" s="1783"/>
      <c r="B131" s="1783"/>
      <c r="C131" s="372" t="s">
        <v>1160</v>
      </c>
      <c r="D131" s="2465"/>
      <c r="E131" s="2207"/>
      <c r="F131" s="2386"/>
      <c r="G131" s="403"/>
      <c r="H131" s="1503"/>
      <c r="I131" s="654"/>
      <c r="J131" s="574"/>
      <c r="K131" s="1503"/>
      <c r="L131" s="217"/>
      <c r="M131" s="344"/>
      <c r="N131" s="337"/>
      <c r="O131" s="1627"/>
      <c r="P131" s="1627"/>
      <c r="AH131" s="1634">
        <v>0</v>
      </c>
    </row>
    <row s="1638" customFormat="1" customHeight="1" ht="18.75" hidden="1">
      <c r="A132" s="1783" t="s">
        <v>259</v>
      </c>
      <c r="B132" s="1783" t="s">
        <v>260</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310</v>
      </c>
      <c r="M132" s="344"/>
      <c r="N132" s="337"/>
      <c r="O132" s="1627"/>
      <c r="P132" s="1627"/>
      <c r="AH132" s="1634">
        <v>0</v>
      </c>
    </row>
    <row s="1638" customFormat="1" customHeight="1" ht="18.75" hidden="1">
      <c r="A133" s="1783"/>
      <c r="B133" s="1783"/>
      <c r="C133" s="372" t="s">
        <v>1153</v>
      </c>
      <c r="D133" s="2465"/>
      <c r="E133" s="2207"/>
      <c r="F133" s="2386"/>
      <c r="G133" s="2430"/>
      <c r="H133" s="1503"/>
      <c r="I133" s="654" t="s">
        <v>1152</v>
      </c>
      <c r="J133" s="574"/>
      <c r="K133" s="1503"/>
      <c r="L133" s="217"/>
      <c r="M133" s="344"/>
      <c r="N133" s="337"/>
      <c r="O133" s="1627"/>
      <c r="P133" s="1627"/>
      <c r="AH133" s="1634">
        <v>0</v>
      </c>
    </row>
    <row s="1638" customFormat="1" customHeight="1" ht="0.75" hidden="1">
      <c r="A134" s="1783"/>
      <c r="B134" s="1783"/>
      <c r="C134" s="372" t="s">
        <v>1160</v>
      </c>
      <c r="D134" s="2465"/>
      <c r="E134" s="2207"/>
      <c r="F134" s="2386"/>
      <c r="G134" s="403"/>
      <c r="H134" s="1503"/>
      <c r="I134" s="654"/>
      <c r="J134" s="574"/>
      <c r="K134" s="1503"/>
      <c r="L134" s="217"/>
      <c r="M134" s="344"/>
      <c r="N134" s="337"/>
      <c r="O134" s="1627"/>
      <c r="P134" s="1627"/>
      <c r="AH134" s="1634">
        <v>0</v>
      </c>
    </row>
    <row s="1638" customFormat="1" customHeight="1" ht="18.75" hidden="1">
      <c r="A135" s="1783" t="s">
        <v>264</v>
      </c>
      <c r="B135" s="1783" t="s">
        <v>265</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310</v>
      </c>
      <c r="M135" s="344"/>
      <c r="N135" s="337"/>
      <c r="O135" s="1627"/>
      <c r="P135" s="1627"/>
      <c r="AH135" s="1634">
        <v>0</v>
      </c>
    </row>
    <row s="1638" customFormat="1" customHeight="1" ht="18.75" hidden="1">
      <c r="A136" s="1783"/>
      <c r="B136" s="1783"/>
      <c r="C136" s="372" t="s">
        <v>1153</v>
      </c>
      <c r="D136" s="2465"/>
      <c r="E136" s="2207"/>
      <c r="F136" s="2386"/>
      <c r="G136" s="2430"/>
      <c r="H136" s="1503"/>
      <c r="I136" s="654" t="s">
        <v>1152</v>
      </c>
      <c r="J136" s="574"/>
      <c r="K136" s="1503"/>
      <c r="L136" s="217"/>
      <c r="M136" s="344"/>
      <c r="N136" s="337"/>
      <c r="O136" s="1627"/>
      <c r="P136" s="1627"/>
      <c r="AH136" s="1634">
        <v>0</v>
      </c>
    </row>
    <row s="1638" customFormat="1" customHeight="1" ht="0.75" hidden="1">
      <c r="A137" s="1783"/>
      <c r="B137" s="1783"/>
      <c r="C137" s="372" t="s">
        <v>1160</v>
      </c>
      <c r="D137" s="2465"/>
      <c r="E137" s="2207"/>
      <c r="F137" s="2386"/>
      <c r="G137" s="403"/>
      <c r="H137" s="1503"/>
      <c r="I137" s="654"/>
      <c r="J137" s="574"/>
      <c r="K137" s="1503"/>
      <c r="L137" s="217"/>
      <c r="M137" s="344"/>
      <c r="N137" s="337"/>
      <c r="O137" s="1627"/>
      <c r="P137" s="1627"/>
      <c r="AH137" s="1634">
        <v>0</v>
      </c>
    </row>
    <row s="1638" customFormat="1" customHeight="1" ht="18.75" hidden="1">
      <c r="A138" s="1783" t="s">
        <v>269</v>
      </c>
      <c r="B138" s="1783" t="s">
        <v>270</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310</v>
      </c>
      <c r="M138" s="344"/>
      <c r="N138" s="337"/>
      <c r="O138" s="1627"/>
      <c r="P138" s="1627"/>
      <c r="AH138" s="1634">
        <v>0</v>
      </c>
    </row>
    <row s="1638" customFormat="1" customHeight="1" ht="18.75" hidden="1">
      <c r="A139" s="1783"/>
      <c r="B139" s="1783"/>
      <c r="C139" s="372" t="s">
        <v>1153</v>
      </c>
      <c r="D139" s="2465"/>
      <c r="E139" s="2207"/>
      <c r="F139" s="2386"/>
      <c r="G139" s="2430"/>
      <c r="H139" s="1503"/>
      <c r="I139" s="654" t="s">
        <v>1152</v>
      </c>
      <c r="J139" s="574"/>
      <c r="K139" s="1503"/>
      <c r="L139" s="217"/>
      <c r="M139" s="344"/>
      <c r="N139" s="337"/>
      <c r="O139" s="1627"/>
      <c r="P139" s="1627"/>
      <c r="AH139" s="1634">
        <v>0</v>
      </c>
    </row>
    <row s="1638" customFormat="1" customHeight="1" ht="0.75" hidden="1">
      <c r="A140" s="1783"/>
      <c r="B140" s="1783"/>
      <c r="C140" s="372" t="s">
        <v>1160</v>
      </c>
      <c r="D140" s="2465"/>
      <c r="E140" s="2207"/>
      <c r="F140" s="2386"/>
      <c r="G140" s="403"/>
      <c r="H140" s="1503"/>
      <c r="I140" s="654"/>
      <c r="J140" s="574"/>
      <c r="K140" s="1503"/>
      <c r="L140" s="217"/>
      <c r="M140" s="344"/>
      <c r="N140" s="337"/>
      <c r="O140" s="1627"/>
      <c r="P140" s="1627"/>
      <c r="AH140" s="1634">
        <v>0</v>
      </c>
    </row>
    <row s="1638" customFormat="1" customHeight="1" ht="18.75" hidden="1">
      <c r="A141" s="1783" t="s">
        <v>274</v>
      </c>
      <c r="B141" s="1783" t="s">
        <v>275</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310</v>
      </c>
      <c r="M141" s="344"/>
      <c r="N141" s="337"/>
      <c r="O141" s="1627"/>
      <c r="P141" s="1627"/>
      <c r="AH141" s="1634">
        <v>0</v>
      </c>
    </row>
    <row s="1638" customFormat="1" customHeight="1" ht="18.75" hidden="1">
      <c r="A142" s="1783"/>
      <c r="B142" s="1783"/>
      <c r="C142" s="372" t="s">
        <v>1153</v>
      </c>
      <c r="D142" s="2465"/>
      <c r="E142" s="2207"/>
      <c r="F142" s="2386"/>
      <c r="G142" s="2430"/>
      <c r="H142" s="1503"/>
      <c r="I142" s="654" t="s">
        <v>1152</v>
      </c>
      <c r="J142" s="574"/>
      <c r="K142" s="1503"/>
      <c r="L142" s="217"/>
      <c r="M142" s="344"/>
      <c r="N142" s="337"/>
      <c r="O142" s="1627"/>
      <c r="P142" s="1627"/>
      <c r="AH142" s="1634">
        <v>0</v>
      </c>
    </row>
    <row s="1638" customFormat="1" customHeight="1" ht="0.75" hidden="1">
      <c r="A143" s="1783"/>
      <c r="B143" s="1783"/>
      <c r="C143" s="372" t="s">
        <v>1160</v>
      </c>
      <c r="D143" s="2465"/>
      <c r="E143" s="2207"/>
      <c r="F143" s="2386"/>
      <c r="G143" s="403"/>
      <c r="H143" s="1503"/>
      <c r="I143" s="654"/>
      <c r="J143" s="574"/>
      <c r="K143" s="1503"/>
      <c r="L143" s="217"/>
      <c r="M143" s="344"/>
      <c r="N143" s="337"/>
      <c r="O143" s="1627"/>
      <c r="P143" s="1627"/>
      <c r="AH143" s="1634">
        <v>0</v>
      </c>
    </row>
    <row s="1638" customFormat="1" customHeight="1" ht="18.75" hidden="1">
      <c r="A144" s="1783" t="s">
        <v>279</v>
      </c>
      <c r="B144" s="1783" t="s">
        <v>280</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310</v>
      </c>
      <c r="M144" s="344"/>
      <c r="N144" s="337"/>
      <c r="O144" s="1627"/>
      <c r="P144" s="1627"/>
      <c r="AH144" s="1634">
        <v>0</v>
      </c>
    </row>
    <row s="1638" customFormat="1" customHeight="1" ht="18.75" hidden="1">
      <c r="A145" s="1783"/>
      <c r="B145" s="1783"/>
      <c r="C145" s="372" t="s">
        <v>1153</v>
      </c>
      <c r="D145" s="2465"/>
      <c r="E145" s="2207"/>
      <c r="F145" s="2386"/>
      <c r="G145" s="2430"/>
      <c r="H145" s="1503"/>
      <c r="I145" s="654" t="s">
        <v>1152</v>
      </c>
      <c r="J145" s="574"/>
      <c r="K145" s="1503"/>
      <c r="L145" s="217"/>
      <c r="M145" s="344"/>
      <c r="N145" s="337"/>
      <c r="O145" s="1627"/>
      <c r="P145" s="1627"/>
      <c r="AH145" s="1634">
        <v>0</v>
      </c>
    </row>
    <row s="1638" customFormat="1" customHeight="1" ht="1.05">
      <c r="A146" s="1783"/>
      <c r="B146" s="1783"/>
      <c r="C146" s="372" t="s">
        <v>1160</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161</v>
      </c>
      <c r="B148" s="1783" t="s">
        <v>162</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310</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1153</v>
      </c>
      <c r="D149" s="2465"/>
      <c r="E149" s="2207"/>
      <c r="F149" s="2386"/>
      <c r="G149" s="2430"/>
      <c r="H149" s="1503"/>
      <c r="I149" s="654" t="s">
        <v>1152</v>
      </c>
      <c r="J149" s="574"/>
      <c r="K149" s="1503"/>
      <c r="L149" s="217"/>
      <c r="M149" s="2173"/>
      <c r="N149" s="337"/>
      <c r="O149" s="1627"/>
      <c r="P149" s="1627"/>
      <c r="AH149" s="1634">
        <v>0</v>
      </c>
    </row>
    <row s="1638" customFormat="1" customHeight="1" ht="0.75" hidden="1">
      <c r="A150" s="1783"/>
      <c r="B150" s="1783"/>
      <c r="C150" s="372" t="s">
        <v>1160</v>
      </c>
      <c r="D150" s="2465"/>
      <c r="E150" s="2207"/>
      <c r="F150" s="2386"/>
      <c r="G150" s="403"/>
      <c r="H150" s="1503"/>
      <c r="I150" s="654"/>
      <c r="J150" s="574"/>
      <c r="K150" s="1503"/>
      <c r="L150" s="217"/>
      <c r="M150" s="2173"/>
      <c r="N150" s="337"/>
      <c r="O150" s="1627"/>
      <c r="P150" s="1627"/>
      <c r="AH150" s="1634">
        <v>0</v>
      </c>
    </row>
    <row s="1638" customFormat="1" customHeight="1" ht="45" hidden="1">
      <c r="A151" s="1783" t="s">
        <v>166</v>
      </c>
      <c r="B151" s="1783" t="s">
        <v>167</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310</v>
      </c>
      <c r="M151" s="2174"/>
      <c r="N151" s="337"/>
      <c r="O151" s="1627"/>
      <c r="P151" s="1627"/>
      <c r="AH151" s="1634">
        <v>0</v>
      </c>
    </row>
    <row s="1638" customFormat="1" customHeight="1" ht="18.75" hidden="1">
      <c r="A152" s="1783"/>
      <c r="B152" s="1783"/>
      <c r="C152" s="372" t="s">
        <v>1153</v>
      </c>
      <c r="D152" s="2465"/>
      <c r="E152" s="2207"/>
      <c r="F152" s="2386"/>
      <c r="G152" s="2430"/>
      <c r="H152" s="1503"/>
      <c r="I152" s="654" t="s">
        <v>1152</v>
      </c>
      <c r="J152" s="574"/>
      <c r="K152" s="1503"/>
      <c r="L152" s="217"/>
      <c r="M152" s="1864"/>
      <c r="N152" s="337"/>
      <c r="O152" s="1627"/>
      <c r="P152" s="1627"/>
      <c r="AH152" s="1634">
        <v>0</v>
      </c>
    </row>
    <row s="1638" customFormat="1" customHeight="1" ht="0.75" hidden="1">
      <c r="A153" s="1783"/>
      <c r="B153" s="1783"/>
      <c r="C153" s="372" t="s">
        <v>1160</v>
      </c>
      <c r="D153" s="2465"/>
      <c r="E153" s="2207"/>
      <c r="F153" s="2386"/>
      <c r="G153" s="403"/>
      <c r="H153" s="1503"/>
      <c r="I153" s="654"/>
      <c r="J153" s="574"/>
      <c r="K153" s="1503"/>
      <c r="L153" s="217"/>
      <c r="M153" s="344"/>
      <c r="N153" s="337"/>
      <c r="O153" s="1627"/>
      <c r="P153" s="1627"/>
      <c r="AH153" s="1634">
        <v>0</v>
      </c>
    </row>
    <row s="1638" customFormat="1" customHeight="1" ht="45" hidden="1">
      <c r="A154" s="1783" t="s">
        <v>173</v>
      </c>
      <c r="B154" s="1783" t="s">
        <v>174</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310</v>
      </c>
      <c r="M154" s="344"/>
      <c r="N154" s="337"/>
      <c r="O154" s="1627"/>
      <c r="P154" s="1627"/>
      <c r="AH154" s="1634">
        <v>0</v>
      </c>
    </row>
    <row s="1638" customFormat="1" customHeight="1" ht="18.75" hidden="1">
      <c r="A155" s="1783"/>
      <c r="B155" s="1783"/>
      <c r="C155" s="372" t="s">
        <v>1153</v>
      </c>
      <c r="D155" s="2465"/>
      <c r="E155" s="2207"/>
      <c r="F155" s="2386"/>
      <c r="G155" s="2430"/>
      <c r="H155" s="1503"/>
      <c r="I155" s="654" t="s">
        <v>1152</v>
      </c>
      <c r="J155" s="574"/>
      <c r="K155" s="1503"/>
      <c r="L155" s="217"/>
      <c r="M155" s="344"/>
      <c r="N155" s="337"/>
      <c r="O155" s="1627"/>
      <c r="P155" s="1627"/>
      <c r="AH155" s="1634">
        <v>0</v>
      </c>
    </row>
    <row s="1638" customFormat="1" customHeight="1" ht="0.75" hidden="1">
      <c r="A156" s="1783"/>
      <c r="B156" s="1783"/>
      <c r="C156" s="372" t="s">
        <v>1160</v>
      </c>
      <c r="D156" s="2465"/>
      <c r="E156" s="2207"/>
      <c r="F156" s="2386"/>
      <c r="G156" s="403"/>
      <c r="H156" s="1503"/>
      <c r="I156" s="654"/>
      <c r="J156" s="574"/>
      <c r="K156" s="1503"/>
      <c r="L156" s="217"/>
      <c r="M156" s="344"/>
      <c r="N156" s="337"/>
      <c r="O156" s="1627"/>
      <c r="P156" s="1627"/>
      <c r="AH156" s="1634">
        <v>0</v>
      </c>
    </row>
    <row s="1638" customFormat="1" customHeight="1" ht="45" hidden="1">
      <c r="A157" s="1783" t="s">
        <v>179</v>
      </c>
      <c r="B157" s="1783" t="s">
        <v>180</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310</v>
      </c>
      <c r="M157" s="344"/>
      <c r="N157" s="337"/>
      <c r="O157" s="1627"/>
      <c r="P157" s="1627"/>
      <c r="AH157" s="1634">
        <v>0</v>
      </c>
    </row>
    <row s="1638" customFormat="1" customHeight="1" ht="18.75" hidden="1">
      <c r="A158" s="1783"/>
      <c r="B158" s="1783"/>
      <c r="C158" s="372" t="s">
        <v>1153</v>
      </c>
      <c r="D158" s="2465"/>
      <c r="E158" s="2207"/>
      <c r="F158" s="2386"/>
      <c r="G158" s="2430"/>
      <c r="H158" s="1503"/>
      <c r="I158" s="654" t="s">
        <v>1152</v>
      </c>
      <c r="J158" s="574"/>
      <c r="K158" s="1503"/>
      <c r="L158" s="217"/>
      <c r="M158" s="344"/>
      <c r="N158" s="337"/>
      <c r="O158" s="1627"/>
      <c r="P158" s="1627"/>
      <c r="AH158" s="1634">
        <v>0</v>
      </c>
    </row>
    <row s="1638" customFormat="1" customHeight="1" ht="0.75" hidden="1">
      <c r="A159" s="1783"/>
      <c r="B159" s="1783"/>
      <c r="C159" s="372" t="s">
        <v>1160</v>
      </c>
      <c r="D159" s="2465"/>
      <c r="E159" s="2207"/>
      <c r="F159" s="2386"/>
      <c r="G159" s="403"/>
      <c r="H159" s="1503"/>
      <c r="I159" s="654"/>
      <c r="J159" s="574"/>
      <c r="K159" s="1503"/>
      <c r="L159" s="217"/>
      <c r="M159" s="344"/>
      <c r="N159" s="337"/>
      <c r="O159" s="1627"/>
      <c r="P159" s="1627"/>
      <c r="AH159" s="1634">
        <v>0</v>
      </c>
    </row>
    <row s="1638" customFormat="1" customHeight="1" ht="18.75" hidden="1">
      <c r="A160" s="1783" t="s">
        <v>185</v>
      </c>
      <c r="B160" s="1783" t="s">
        <v>186</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310</v>
      </c>
      <c r="M160" s="344"/>
      <c r="N160" s="337"/>
      <c r="O160" s="1627"/>
      <c r="P160" s="1627"/>
      <c r="AH160" s="1634">
        <v>0</v>
      </c>
    </row>
    <row s="1638" customFormat="1" customHeight="1" ht="18.75" hidden="1">
      <c r="A161" s="1783"/>
      <c r="B161" s="1783"/>
      <c r="C161" s="372" t="s">
        <v>1153</v>
      </c>
      <c r="D161" s="2465"/>
      <c r="E161" s="2207"/>
      <c r="F161" s="2386"/>
      <c r="G161" s="2430"/>
      <c r="H161" s="1503"/>
      <c r="I161" s="654" t="s">
        <v>1152</v>
      </c>
      <c r="J161" s="574"/>
      <c r="K161" s="1503"/>
      <c r="L161" s="217"/>
      <c r="M161" s="344"/>
      <c r="N161" s="337"/>
      <c r="O161" s="1627"/>
      <c r="P161" s="1627"/>
      <c r="AH161" s="1634">
        <v>0</v>
      </c>
    </row>
    <row s="1638" customFormat="1" customHeight="1" ht="0.75" hidden="1">
      <c r="A162" s="1783"/>
      <c r="B162" s="1783"/>
      <c r="C162" s="372" t="s">
        <v>1160</v>
      </c>
      <c r="D162" s="2465"/>
      <c r="E162" s="2207"/>
      <c r="F162" s="2386"/>
      <c r="G162" s="403"/>
      <c r="H162" s="1503"/>
      <c r="I162" s="654"/>
      <c r="J162" s="574"/>
      <c r="K162" s="1503"/>
      <c r="L162" s="217"/>
      <c r="M162" s="344"/>
      <c r="N162" s="337"/>
      <c r="O162" s="1627"/>
      <c r="P162" s="1627"/>
      <c r="AH162" s="1634">
        <v>0</v>
      </c>
    </row>
    <row s="1638" customFormat="1" customHeight="1" ht="18.75" hidden="1">
      <c r="A163" s="1783" t="s">
        <v>191</v>
      </c>
      <c r="B163" s="1783" t="s">
        <v>192</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310</v>
      </c>
      <c r="M163" s="344"/>
      <c r="N163" s="337"/>
      <c r="O163" s="1627"/>
      <c r="P163" s="1627"/>
      <c r="AH163" s="1634">
        <v>0</v>
      </c>
    </row>
    <row s="1638" customFormat="1" customHeight="1" ht="18.75" hidden="1">
      <c r="A164" s="1783"/>
      <c r="B164" s="1783"/>
      <c r="C164" s="372" t="s">
        <v>1153</v>
      </c>
      <c r="D164" s="2465"/>
      <c r="E164" s="2207"/>
      <c r="F164" s="2386"/>
      <c r="G164" s="2430"/>
      <c r="H164" s="1503"/>
      <c r="I164" s="654" t="s">
        <v>1152</v>
      </c>
      <c r="J164" s="574"/>
      <c r="K164" s="1503"/>
      <c r="L164" s="217"/>
      <c r="M164" s="344"/>
      <c r="N164" s="337"/>
      <c r="O164" s="1627"/>
      <c r="P164" s="1627"/>
      <c r="AH164" s="1634">
        <v>0</v>
      </c>
    </row>
    <row s="1638" customFormat="1" customHeight="1" ht="0.75" hidden="1">
      <c r="A165" s="1783"/>
      <c r="B165" s="1783"/>
      <c r="C165" s="372" t="s">
        <v>1160</v>
      </c>
      <c r="D165" s="2465"/>
      <c r="E165" s="2207"/>
      <c r="F165" s="2386"/>
      <c r="G165" s="403"/>
      <c r="H165" s="1503"/>
      <c r="I165" s="654"/>
      <c r="J165" s="574"/>
      <c r="K165" s="1503"/>
      <c r="L165" s="217"/>
      <c r="M165" s="344"/>
      <c r="N165" s="337"/>
      <c r="O165" s="1627"/>
      <c r="P165" s="1627"/>
      <c r="AH165" s="1634">
        <v>0</v>
      </c>
    </row>
    <row s="1638" customFormat="1" customHeight="1" ht="18.75" hidden="1">
      <c r="A166" s="1783" t="s">
        <v>197</v>
      </c>
      <c r="B166" s="1783" t="s">
        <v>198</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310</v>
      </c>
      <c r="M166" s="344"/>
      <c r="N166" s="337"/>
      <c r="O166" s="1627"/>
      <c r="P166" s="1627"/>
      <c r="AH166" s="1634">
        <v>0</v>
      </c>
    </row>
    <row s="1638" customFormat="1" customHeight="1" ht="18.75" hidden="1">
      <c r="A167" s="1783"/>
      <c r="B167" s="1783"/>
      <c r="C167" s="372" t="s">
        <v>1153</v>
      </c>
      <c r="D167" s="2465"/>
      <c r="E167" s="2207"/>
      <c r="F167" s="2386"/>
      <c r="G167" s="2430"/>
      <c r="H167" s="1503"/>
      <c r="I167" s="654" t="s">
        <v>1152</v>
      </c>
      <c r="J167" s="574"/>
      <c r="K167" s="1503"/>
      <c r="L167" s="217"/>
      <c r="M167" s="344"/>
      <c r="N167" s="337"/>
      <c r="O167" s="1627"/>
      <c r="P167" s="1627"/>
      <c r="AH167" s="1634">
        <v>0</v>
      </c>
    </row>
    <row s="1638" customFormat="1" customHeight="1" ht="0.75" hidden="1">
      <c r="A168" s="1783"/>
      <c r="B168" s="1783"/>
      <c r="C168" s="372" t="s">
        <v>1160</v>
      </c>
      <c r="D168" s="2465"/>
      <c r="E168" s="2207"/>
      <c r="F168" s="2386"/>
      <c r="G168" s="403"/>
      <c r="H168" s="1503"/>
      <c r="I168" s="654"/>
      <c r="J168" s="574"/>
      <c r="K168" s="1503"/>
      <c r="L168" s="217"/>
      <c r="M168" s="344"/>
      <c r="N168" s="337"/>
      <c r="O168" s="1627"/>
      <c r="P168" s="1627"/>
      <c r="AH168" s="1634">
        <v>0</v>
      </c>
    </row>
    <row s="1638" customFormat="1" customHeight="1" ht="18.75" hidden="1">
      <c r="A169" s="1783" t="s">
        <v>203</v>
      </c>
      <c r="B169" s="1783" t="s">
        <v>204</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310</v>
      </c>
      <c r="M169" s="344"/>
      <c r="N169" s="337"/>
      <c r="O169" s="1627"/>
      <c r="P169" s="1627"/>
      <c r="AH169" s="1634">
        <v>0</v>
      </c>
    </row>
    <row s="1638" customFormat="1" customHeight="1" ht="18.75" hidden="1">
      <c r="A170" s="1783"/>
      <c r="B170" s="1783"/>
      <c r="C170" s="372" t="s">
        <v>1153</v>
      </c>
      <c r="D170" s="2465"/>
      <c r="E170" s="2207"/>
      <c r="F170" s="2386"/>
      <c r="G170" s="2430"/>
      <c r="H170" s="1503"/>
      <c r="I170" s="654" t="s">
        <v>1152</v>
      </c>
      <c r="J170" s="574"/>
      <c r="K170" s="1503"/>
      <c r="L170" s="217"/>
      <c r="M170" s="344"/>
      <c r="N170" s="337"/>
      <c r="O170" s="1627"/>
      <c r="P170" s="1627"/>
      <c r="AH170" s="1634">
        <v>0</v>
      </c>
    </row>
    <row s="1638" customFormat="1" customHeight="1" ht="0.75" hidden="1">
      <c r="A171" s="1783"/>
      <c r="B171" s="1783"/>
      <c r="C171" s="372" t="s">
        <v>1160</v>
      </c>
      <c r="D171" s="2465"/>
      <c r="E171" s="2207"/>
      <c r="F171" s="2386"/>
      <c r="G171" s="403"/>
      <c r="H171" s="1503"/>
      <c r="I171" s="654"/>
      <c r="J171" s="574"/>
      <c r="K171" s="1503"/>
      <c r="L171" s="217"/>
      <c r="M171" s="344"/>
      <c r="N171" s="337"/>
      <c r="O171" s="1627"/>
      <c r="P171" s="1627"/>
      <c r="AH171" s="1634">
        <v>0</v>
      </c>
    </row>
    <row s="1638" customFormat="1" customHeight="1" ht="18.75" hidden="1">
      <c r="A172" s="1783" t="s">
        <v>209</v>
      </c>
      <c r="B172" s="1783" t="s">
        <v>210</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310</v>
      </c>
      <c r="M172" s="344"/>
      <c r="N172" s="337"/>
      <c r="O172" s="1627"/>
      <c r="P172" s="1627"/>
      <c r="AH172" s="1634">
        <v>0</v>
      </c>
    </row>
    <row s="1638" customFormat="1" customHeight="1" ht="18.75" hidden="1">
      <c r="A173" s="1783"/>
      <c r="B173" s="1783"/>
      <c r="C173" s="372" t="s">
        <v>1153</v>
      </c>
      <c r="D173" s="2465"/>
      <c r="E173" s="2207"/>
      <c r="F173" s="2386"/>
      <c r="G173" s="2430"/>
      <c r="H173" s="1503"/>
      <c r="I173" s="654" t="s">
        <v>1152</v>
      </c>
      <c r="J173" s="574"/>
      <c r="K173" s="1503"/>
      <c r="L173" s="217"/>
      <c r="M173" s="344"/>
      <c r="N173" s="337"/>
      <c r="O173" s="1627"/>
      <c r="P173" s="1627"/>
      <c r="AH173" s="1634">
        <v>0</v>
      </c>
    </row>
    <row s="1638" customFormat="1" customHeight="1" ht="0.75" hidden="1">
      <c r="A174" s="1783"/>
      <c r="B174" s="1783"/>
      <c r="C174" s="372" t="s">
        <v>1160</v>
      </c>
      <c r="D174" s="2465"/>
      <c r="E174" s="2207"/>
      <c r="F174" s="2386"/>
      <c r="G174" s="403"/>
      <c r="H174" s="1503"/>
      <c r="I174" s="654"/>
      <c r="J174" s="574"/>
      <c r="K174" s="1503"/>
      <c r="L174" s="217"/>
      <c r="M174" s="344"/>
      <c r="N174" s="337"/>
      <c r="O174" s="1627"/>
      <c r="P174" s="1627"/>
      <c r="AH174" s="1634">
        <v>0</v>
      </c>
    </row>
    <row s="1638" customFormat="1" customHeight="1" ht="18.75" hidden="1">
      <c r="A175" s="1783" t="s">
        <v>229</v>
      </c>
      <c r="B175" s="1783" t="s">
        <v>230</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310</v>
      </c>
      <c r="M175" s="344"/>
      <c r="N175" s="337"/>
      <c r="O175" s="1627"/>
      <c r="P175" s="1627"/>
      <c r="AH175" s="1634">
        <v>0</v>
      </c>
    </row>
    <row s="1638" customFormat="1" customHeight="1" ht="18.75" hidden="1">
      <c r="A176" s="1783"/>
      <c r="B176" s="1783"/>
      <c r="C176" s="372" t="s">
        <v>1153</v>
      </c>
      <c r="D176" s="2465"/>
      <c r="E176" s="2207"/>
      <c r="F176" s="2386"/>
      <c r="G176" s="2430"/>
      <c r="H176" s="1503"/>
      <c r="I176" s="654" t="s">
        <v>1152</v>
      </c>
      <c r="J176" s="574"/>
      <c r="K176" s="1503"/>
      <c r="L176" s="217"/>
      <c r="M176" s="344"/>
      <c r="N176" s="337"/>
      <c r="O176" s="1627"/>
      <c r="P176" s="1627"/>
      <c r="AH176" s="1634">
        <v>0</v>
      </c>
    </row>
    <row s="1638" customFormat="1" customHeight="1" ht="0.75" hidden="1">
      <c r="A177" s="1783"/>
      <c r="B177" s="1783"/>
      <c r="C177" s="372" t="s">
        <v>1160</v>
      </c>
      <c r="D177" s="2465"/>
      <c r="E177" s="2207"/>
      <c r="F177" s="2386"/>
      <c r="G177" s="403"/>
      <c r="H177" s="1503"/>
      <c r="I177" s="654"/>
      <c r="J177" s="574"/>
      <c r="K177" s="1503"/>
      <c r="L177" s="217"/>
      <c r="M177" s="344"/>
      <c r="N177" s="337"/>
      <c r="O177" s="1627"/>
      <c r="P177" s="1627"/>
      <c r="AH177" s="1634">
        <v>0</v>
      </c>
    </row>
    <row s="1638" customFormat="1" customHeight="1" ht="18.75" hidden="1">
      <c r="A178" s="1783" t="s">
        <v>234</v>
      </c>
      <c r="B178" s="1783" t="s">
        <v>235</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310</v>
      </c>
      <c r="M178" s="344"/>
      <c r="N178" s="337"/>
      <c r="O178" s="1627"/>
      <c r="P178" s="1627"/>
      <c r="AH178" s="1634">
        <v>0</v>
      </c>
    </row>
    <row s="1638" customFormat="1" customHeight="1" ht="18.75" hidden="1">
      <c r="A179" s="1783"/>
      <c r="B179" s="1783"/>
      <c r="C179" s="372" t="s">
        <v>1153</v>
      </c>
      <c r="D179" s="2465"/>
      <c r="E179" s="2207"/>
      <c r="F179" s="2386"/>
      <c r="G179" s="2430"/>
      <c r="H179" s="1503"/>
      <c r="I179" s="654" t="s">
        <v>1152</v>
      </c>
      <c r="J179" s="574"/>
      <c r="K179" s="1503"/>
      <c r="L179" s="217"/>
      <c r="M179" s="344"/>
      <c r="N179" s="337"/>
      <c r="O179" s="1627"/>
      <c r="P179" s="1627"/>
      <c r="AH179" s="1634">
        <v>0</v>
      </c>
    </row>
    <row s="1638" customFormat="1" customHeight="1" ht="0.75" hidden="1">
      <c r="A180" s="1783"/>
      <c r="B180" s="1783"/>
      <c r="C180" s="372" t="s">
        <v>1160</v>
      </c>
      <c r="D180" s="2465"/>
      <c r="E180" s="2207"/>
      <c r="F180" s="2386"/>
      <c r="G180" s="403"/>
      <c r="H180" s="1503"/>
      <c r="I180" s="654"/>
      <c r="J180" s="574"/>
      <c r="K180" s="1503"/>
      <c r="L180" s="217"/>
      <c r="M180" s="344"/>
      <c r="N180" s="337"/>
      <c r="O180" s="1627"/>
      <c r="P180" s="1627"/>
      <c r="AH180" s="1634">
        <v>0</v>
      </c>
    </row>
    <row s="1638" customFormat="1" customHeight="1" ht="18.75" hidden="1">
      <c r="A181" s="1783" t="s">
        <v>239</v>
      </c>
      <c r="B181" s="1783" t="s">
        <v>240</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310</v>
      </c>
      <c r="M181" s="344"/>
      <c r="N181" s="337"/>
      <c r="O181" s="1627"/>
      <c r="P181" s="1627"/>
      <c r="AH181" s="1634">
        <v>0</v>
      </c>
    </row>
    <row s="1638" customFormat="1" customHeight="1" ht="18.75" hidden="1">
      <c r="A182" s="1783"/>
      <c r="B182" s="1783"/>
      <c r="C182" s="372" t="s">
        <v>1153</v>
      </c>
      <c r="D182" s="2465"/>
      <c r="E182" s="2207"/>
      <c r="F182" s="2386"/>
      <c r="G182" s="2430"/>
      <c r="H182" s="1503"/>
      <c r="I182" s="654" t="s">
        <v>1152</v>
      </c>
      <c r="J182" s="574"/>
      <c r="K182" s="1503"/>
      <c r="L182" s="217"/>
      <c r="M182" s="344"/>
      <c r="N182" s="337"/>
      <c r="O182" s="1627"/>
      <c r="P182" s="1627"/>
      <c r="AH182" s="1634">
        <v>0</v>
      </c>
    </row>
    <row s="1638" customFormat="1" customHeight="1" ht="0.75" hidden="1">
      <c r="A183" s="1783"/>
      <c r="B183" s="1783"/>
      <c r="C183" s="372" t="s">
        <v>1160</v>
      </c>
      <c r="D183" s="2465"/>
      <c r="E183" s="2207"/>
      <c r="F183" s="2386"/>
      <c r="G183" s="403"/>
      <c r="H183" s="1503"/>
      <c r="I183" s="654"/>
      <c r="J183" s="574"/>
      <c r="K183" s="1503"/>
      <c r="L183" s="217"/>
      <c r="M183" s="344"/>
      <c r="N183" s="337"/>
      <c r="O183" s="1627"/>
      <c r="P183" s="1627"/>
      <c r="AH183" s="1634">
        <v>0</v>
      </c>
    </row>
    <row s="1638" customFormat="1" customHeight="1" ht="18.75" hidden="1">
      <c r="A184" s="1783" t="s">
        <v>244</v>
      </c>
      <c r="B184" s="1783" t="s">
        <v>245</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310</v>
      </c>
      <c r="M184" s="344"/>
      <c r="N184" s="337"/>
      <c r="O184" s="1627"/>
      <c r="P184" s="1627"/>
      <c r="AH184" s="1634">
        <v>0</v>
      </c>
    </row>
    <row s="1638" customFormat="1" customHeight="1" ht="18.75" hidden="1">
      <c r="A185" s="1783"/>
      <c r="B185" s="1783"/>
      <c r="C185" s="372" t="s">
        <v>1153</v>
      </c>
      <c r="D185" s="2465"/>
      <c r="E185" s="2207"/>
      <c r="F185" s="2386"/>
      <c r="G185" s="2430"/>
      <c r="H185" s="1503"/>
      <c r="I185" s="654" t="s">
        <v>1152</v>
      </c>
      <c r="J185" s="574"/>
      <c r="K185" s="1503"/>
      <c r="L185" s="217"/>
      <c r="M185" s="344"/>
      <c r="N185" s="337"/>
      <c r="O185" s="1627"/>
      <c r="P185" s="1627"/>
      <c r="AH185" s="1634">
        <v>0</v>
      </c>
    </row>
    <row s="1638" customFormat="1" customHeight="1" ht="0.75" hidden="1">
      <c r="A186" s="1783"/>
      <c r="B186" s="1783"/>
      <c r="C186" s="372" t="s">
        <v>1160</v>
      </c>
      <c r="D186" s="2465"/>
      <c r="E186" s="2207"/>
      <c r="F186" s="2386"/>
      <c r="G186" s="403"/>
      <c r="H186" s="1503"/>
      <c r="I186" s="654"/>
      <c r="J186" s="574"/>
      <c r="K186" s="1503"/>
      <c r="L186" s="217"/>
      <c r="M186" s="344"/>
      <c r="N186" s="337"/>
      <c r="O186" s="1627"/>
      <c r="P186" s="1627"/>
      <c r="AH186" s="1634">
        <v>0</v>
      </c>
    </row>
    <row s="1638" customFormat="1" customHeight="1" ht="18.75" hidden="1">
      <c r="A187" s="1783" t="s">
        <v>249</v>
      </c>
      <c r="B187" s="1783" t="s">
        <v>250</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310</v>
      </c>
      <c r="M187" s="344"/>
      <c r="N187" s="337"/>
      <c r="O187" s="1627"/>
      <c r="P187" s="1627"/>
      <c r="AH187" s="1634">
        <v>0</v>
      </c>
    </row>
    <row s="1638" customFormat="1" customHeight="1" ht="18.75" hidden="1">
      <c r="A188" s="1783"/>
      <c r="B188" s="1783"/>
      <c r="C188" s="372" t="s">
        <v>1153</v>
      </c>
      <c r="D188" s="2465"/>
      <c r="E188" s="2207"/>
      <c r="F188" s="2386"/>
      <c r="G188" s="2430"/>
      <c r="H188" s="1503"/>
      <c r="I188" s="654" t="s">
        <v>1152</v>
      </c>
      <c r="J188" s="574"/>
      <c r="K188" s="1503"/>
      <c r="L188" s="217"/>
      <c r="M188" s="344"/>
      <c r="N188" s="337"/>
      <c r="O188" s="1627"/>
      <c r="P188" s="1627"/>
      <c r="AH188" s="1634">
        <v>0</v>
      </c>
    </row>
    <row s="1638" customFormat="1" customHeight="1" ht="0.75" hidden="1">
      <c r="A189" s="1783"/>
      <c r="B189" s="1783"/>
      <c r="C189" s="372" t="s">
        <v>1160</v>
      </c>
      <c r="D189" s="2465"/>
      <c r="E189" s="2207"/>
      <c r="F189" s="2386"/>
      <c r="G189" s="403"/>
      <c r="H189" s="1503"/>
      <c r="I189" s="654"/>
      <c r="J189" s="574"/>
      <c r="K189" s="1503"/>
      <c r="L189" s="217"/>
      <c r="M189" s="344"/>
      <c r="N189" s="337"/>
      <c r="O189" s="1627"/>
      <c r="P189" s="1627"/>
      <c r="AH189" s="1634">
        <v>0</v>
      </c>
    </row>
    <row s="1638" customFormat="1" customHeight="1" ht="18.75" hidden="1">
      <c r="A190" s="1783" t="s">
        <v>254</v>
      </c>
      <c r="B190" s="1783" t="s">
        <v>255</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310</v>
      </c>
      <c r="M190" s="344"/>
      <c r="N190" s="337"/>
      <c r="O190" s="1627"/>
      <c r="P190" s="1627"/>
      <c r="AH190" s="1634">
        <v>0</v>
      </c>
    </row>
    <row s="1638" customFormat="1" customHeight="1" ht="18.75" hidden="1">
      <c r="A191" s="1783"/>
      <c r="B191" s="1783"/>
      <c r="C191" s="372" t="s">
        <v>1153</v>
      </c>
      <c r="D191" s="2465"/>
      <c r="E191" s="2207"/>
      <c r="F191" s="2386"/>
      <c r="G191" s="2430"/>
      <c r="H191" s="1503"/>
      <c r="I191" s="654" t="s">
        <v>1152</v>
      </c>
      <c r="J191" s="574"/>
      <c r="K191" s="1503"/>
      <c r="L191" s="217"/>
      <c r="M191" s="344"/>
      <c r="N191" s="337"/>
      <c r="O191" s="1627"/>
      <c r="P191" s="1627"/>
      <c r="AH191" s="1634">
        <v>0</v>
      </c>
    </row>
    <row s="1638" customFormat="1" customHeight="1" ht="0.75" hidden="1">
      <c r="A192" s="1783"/>
      <c r="B192" s="1783"/>
      <c r="C192" s="372" t="s">
        <v>1160</v>
      </c>
      <c r="D192" s="2465"/>
      <c r="E192" s="2207"/>
      <c r="F192" s="2386"/>
      <c r="G192" s="403"/>
      <c r="H192" s="1503"/>
      <c r="I192" s="654"/>
      <c r="J192" s="574"/>
      <c r="K192" s="1503"/>
      <c r="L192" s="217"/>
      <c r="M192" s="344"/>
      <c r="N192" s="337"/>
      <c r="O192" s="1627"/>
      <c r="P192" s="1627"/>
      <c r="AH192" s="1634">
        <v>0</v>
      </c>
    </row>
    <row s="1638" customFormat="1" customHeight="1" ht="18.75" hidden="1">
      <c r="A193" s="1783" t="s">
        <v>259</v>
      </c>
      <c r="B193" s="1783" t="s">
        <v>260</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310</v>
      </c>
      <c r="M193" s="344"/>
      <c r="N193" s="337"/>
      <c r="O193" s="1627"/>
      <c r="P193" s="1627"/>
      <c r="AH193" s="1634">
        <v>0</v>
      </c>
    </row>
    <row s="1638" customFormat="1" customHeight="1" ht="18.75" hidden="1">
      <c r="A194" s="1783"/>
      <c r="B194" s="1783"/>
      <c r="C194" s="372" t="s">
        <v>1153</v>
      </c>
      <c r="D194" s="2465"/>
      <c r="E194" s="2207"/>
      <c r="F194" s="2386"/>
      <c r="G194" s="2430"/>
      <c r="H194" s="1503"/>
      <c r="I194" s="654" t="s">
        <v>1152</v>
      </c>
      <c r="J194" s="574"/>
      <c r="K194" s="1503"/>
      <c r="L194" s="217"/>
      <c r="M194" s="344"/>
      <c r="N194" s="337"/>
      <c r="O194" s="1627"/>
      <c r="P194" s="1627"/>
      <c r="AH194" s="1634">
        <v>0</v>
      </c>
    </row>
    <row s="1638" customFormat="1" customHeight="1" ht="0.75" hidden="1">
      <c r="A195" s="1783"/>
      <c r="B195" s="1783"/>
      <c r="C195" s="372" t="s">
        <v>1160</v>
      </c>
      <c r="D195" s="2465"/>
      <c r="E195" s="2207"/>
      <c r="F195" s="2386"/>
      <c r="G195" s="403"/>
      <c r="H195" s="1503"/>
      <c r="I195" s="654"/>
      <c r="J195" s="574"/>
      <c r="K195" s="1503"/>
      <c r="L195" s="217"/>
      <c r="M195" s="344"/>
      <c r="N195" s="337"/>
      <c r="O195" s="1627"/>
      <c r="P195" s="1627"/>
      <c r="AH195" s="1634">
        <v>0</v>
      </c>
    </row>
    <row s="1638" customFormat="1" customHeight="1" ht="18.75" hidden="1">
      <c r="A196" s="1783" t="s">
        <v>264</v>
      </c>
      <c r="B196" s="1783" t="s">
        <v>265</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310</v>
      </c>
      <c r="M196" s="344"/>
      <c r="N196" s="337"/>
      <c r="O196" s="1627"/>
      <c r="P196" s="1627"/>
      <c r="AH196" s="1634">
        <v>0</v>
      </c>
    </row>
    <row s="1638" customFormat="1" customHeight="1" ht="18.75" hidden="1">
      <c r="A197" s="1783"/>
      <c r="B197" s="1783"/>
      <c r="C197" s="372" t="s">
        <v>1153</v>
      </c>
      <c r="D197" s="2465"/>
      <c r="E197" s="2207"/>
      <c r="F197" s="2386"/>
      <c r="G197" s="2430"/>
      <c r="H197" s="1503"/>
      <c r="I197" s="654" t="s">
        <v>1152</v>
      </c>
      <c r="J197" s="574"/>
      <c r="K197" s="1503"/>
      <c r="L197" s="217"/>
      <c r="M197" s="344"/>
      <c r="N197" s="337"/>
      <c r="O197" s="1627"/>
      <c r="P197" s="1627"/>
      <c r="AH197" s="1634">
        <v>0</v>
      </c>
    </row>
    <row s="1638" customFormat="1" customHeight="1" ht="0.75" hidden="1">
      <c r="A198" s="1783"/>
      <c r="B198" s="1783"/>
      <c r="C198" s="372" t="s">
        <v>1160</v>
      </c>
      <c r="D198" s="2465"/>
      <c r="E198" s="2207"/>
      <c r="F198" s="2386"/>
      <c r="G198" s="403"/>
      <c r="H198" s="1503"/>
      <c r="I198" s="654"/>
      <c r="J198" s="574"/>
      <c r="K198" s="1503"/>
      <c r="L198" s="217"/>
      <c r="M198" s="344"/>
      <c r="N198" s="337"/>
      <c r="O198" s="1627"/>
      <c r="P198" s="1627"/>
      <c r="AH198" s="1634">
        <v>0</v>
      </c>
    </row>
    <row s="1638" customFormat="1" customHeight="1" ht="18.75" hidden="1">
      <c r="A199" s="1783" t="s">
        <v>269</v>
      </c>
      <c r="B199" s="1783" t="s">
        <v>270</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310</v>
      </c>
      <c r="M199" s="344"/>
      <c r="N199" s="337"/>
      <c r="O199" s="1627"/>
      <c r="P199" s="1627"/>
      <c r="AH199" s="1634">
        <v>0</v>
      </c>
    </row>
    <row s="1638" customFormat="1" customHeight="1" ht="18.75" hidden="1">
      <c r="A200" s="1783"/>
      <c r="B200" s="1783"/>
      <c r="C200" s="372" t="s">
        <v>1153</v>
      </c>
      <c r="D200" s="2465"/>
      <c r="E200" s="2207"/>
      <c r="F200" s="2386"/>
      <c r="G200" s="2430"/>
      <c r="H200" s="1503"/>
      <c r="I200" s="654" t="s">
        <v>1152</v>
      </c>
      <c r="J200" s="574"/>
      <c r="K200" s="1503"/>
      <c r="L200" s="217"/>
      <c r="M200" s="344"/>
      <c r="N200" s="337"/>
      <c r="O200" s="1627"/>
      <c r="P200" s="1627"/>
      <c r="AH200" s="1634">
        <v>0</v>
      </c>
    </row>
    <row s="1638" customFormat="1" customHeight="1" ht="0.75" hidden="1">
      <c r="A201" s="1783"/>
      <c r="B201" s="1783"/>
      <c r="C201" s="372" t="s">
        <v>1160</v>
      </c>
      <c r="D201" s="2465"/>
      <c r="E201" s="2207"/>
      <c r="F201" s="2386"/>
      <c r="G201" s="403"/>
      <c r="H201" s="1503"/>
      <c r="I201" s="654"/>
      <c r="J201" s="574"/>
      <c r="K201" s="1503"/>
      <c r="L201" s="217"/>
      <c r="M201" s="344"/>
      <c r="N201" s="337"/>
      <c r="O201" s="1627"/>
      <c r="P201" s="1627"/>
      <c r="AH201" s="1634">
        <v>0</v>
      </c>
    </row>
    <row s="1638" customFormat="1" customHeight="1" ht="18.75" hidden="1">
      <c r="A202" s="1783" t="s">
        <v>274</v>
      </c>
      <c r="B202" s="1783" t="s">
        <v>275</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310</v>
      </c>
      <c r="M202" s="344"/>
      <c r="N202" s="337"/>
      <c r="O202" s="1627"/>
      <c r="P202" s="1627"/>
      <c r="AH202" s="1634">
        <v>0</v>
      </c>
    </row>
    <row s="1638" customFormat="1" customHeight="1" ht="18.75" hidden="1">
      <c r="A203" s="1783"/>
      <c r="B203" s="1783"/>
      <c r="C203" s="372" t="s">
        <v>1153</v>
      </c>
      <c r="D203" s="2465"/>
      <c r="E203" s="2207"/>
      <c r="F203" s="2386"/>
      <c r="G203" s="2430"/>
      <c r="H203" s="1503"/>
      <c r="I203" s="654" t="s">
        <v>1152</v>
      </c>
      <c r="J203" s="574"/>
      <c r="K203" s="1503"/>
      <c r="L203" s="217"/>
      <c r="M203" s="344"/>
      <c r="N203" s="337"/>
      <c r="O203" s="1627"/>
      <c r="P203" s="1627"/>
      <c r="AH203" s="1634">
        <v>0</v>
      </c>
    </row>
    <row s="1638" customFormat="1" customHeight="1" ht="0.75" hidden="1">
      <c r="A204" s="1783"/>
      <c r="B204" s="1783"/>
      <c r="C204" s="372" t="s">
        <v>1160</v>
      </c>
      <c r="D204" s="2465"/>
      <c r="E204" s="2207"/>
      <c r="F204" s="2386"/>
      <c r="G204" s="403"/>
      <c r="H204" s="1503"/>
      <c r="I204" s="654"/>
      <c r="J204" s="574"/>
      <c r="K204" s="1503"/>
      <c r="L204" s="217"/>
      <c r="M204" s="344"/>
      <c r="N204" s="337"/>
      <c r="O204" s="1627"/>
      <c r="P204" s="1627"/>
      <c r="AH204" s="1634">
        <v>0</v>
      </c>
    </row>
    <row s="1638" customFormat="1" customHeight="1" ht="18.75" hidden="1">
      <c r="A205" s="1783" t="s">
        <v>279</v>
      </c>
      <c r="B205" s="1783" t="s">
        <v>280</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310</v>
      </c>
      <c r="M205" s="344"/>
      <c r="N205" s="337"/>
      <c r="O205" s="1627"/>
      <c r="P205" s="1627"/>
      <c r="AH205" s="1634">
        <v>0</v>
      </c>
    </row>
    <row s="1638" customFormat="1" customHeight="1" ht="18.75" hidden="1">
      <c r="A206" s="1783"/>
      <c r="B206" s="1783"/>
      <c r="C206" s="372" t="s">
        <v>1153</v>
      </c>
      <c r="D206" s="2465"/>
      <c r="E206" s="2207"/>
      <c r="F206" s="2386"/>
      <c r="G206" s="2430"/>
      <c r="H206" s="1503"/>
      <c r="I206" s="654" t="s">
        <v>1152</v>
      </c>
      <c r="J206" s="574"/>
      <c r="K206" s="1503"/>
      <c r="L206" s="217"/>
      <c r="M206" s="344"/>
      <c r="N206" s="337"/>
      <c r="O206" s="1627"/>
      <c r="P206" s="1627"/>
      <c r="AH206" s="1634">
        <v>0</v>
      </c>
    </row>
    <row s="1638" customFormat="1" customHeight="1" ht="1.05">
      <c r="A207" s="1783"/>
      <c r="B207" s="1783"/>
      <c r="C207" s="372" t="s">
        <v>1160</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111</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161</v>
      </c>
      <c r="B209" s="1783" t="s">
        <v>162</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310</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1153</v>
      </c>
      <c r="D210" s="2465"/>
      <c r="E210" s="2207"/>
      <c r="F210" s="2386"/>
      <c r="G210" s="2430"/>
      <c r="H210" s="1503"/>
      <c r="I210" s="654" t="s">
        <v>1152</v>
      </c>
      <c r="J210" s="574"/>
      <c r="K210" s="1503"/>
      <c r="L210" s="217"/>
      <c r="M210" s="2173"/>
      <c r="N210" s="337"/>
      <c r="O210" s="1627"/>
      <c r="P210" s="1627"/>
      <c r="AH210" s="1634">
        <v>0</v>
      </c>
    </row>
    <row s="1638" customFormat="1" customHeight="1" ht="0.75" hidden="1">
      <c r="A211" s="1783"/>
      <c r="B211" s="1783"/>
      <c r="C211" s="372" t="s">
        <v>1160</v>
      </c>
      <c r="D211" s="2465"/>
      <c r="E211" s="2207"/>
      <c r="F211" s="2386"/>
      <c r="G211" s="403"/>
      <c r="H211" s="1503"/>
      <c r="I211" s="654"/>
      <c r="J211" s="574"/>
      <c r="K211" s="1503"/>
      <c r="L211" s="217"/>
      <c r="M211" s="2173"/>
      <c r="N211" s="337"/>
      <c r="O211" s="1627"/>
      <c r="P211" s="1627"/>
      <c r="AH211" s="1634">
        <v>0</v>
      </c>
    </row>
    <row s="1638" customFormat="1" customHeight="1" ht="45" hidden="1">
      <c r="A212" s="1783" t="s">
        <v>166</v>
      </c>
      <c r="B212" s="1783" t="s">
        <v>167</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310</v>
      </c>
      <c r="M212" s="2174"/>
      <c r="N212" s="337"/>
      <c r="O212" s="1627"/>
      <c r="P212" s="1627"/>
      <c r="AH212" s="1634">
        <v>0</v>
      </c>
    </row>
    <row s="1638" customFormat="1" customHeight="1" ht="18.75" hidden="1">
      <c r="A213" s="1783"/>
      <c r="B213" s="1783"/>
      <c r="C213" s="372" t="s">
        <v>1153</v>
      </c>
      <c r="D213" s="2465"/>
      <c r="E213" s="2207"/>
      <c r="F213" s="2386"/>
      <c r="G213" s="2430"/>
      <c r="H213" s="1503"/>
      <c r="I213" s="654" t="s">
        <v>1152</v>
      </c>
      <c r="J213" s="574"/>
      <c r="K213" s="1503"/>
      <c r="L213" s="217"/>
      <c r="M213" s="1864"/>
      <c r="N213" s="337"/>
      <c r="O213" s="1627"/>
      <c r="P213" s="1627"/>
      <c r="AH213" s="1634">
        <v>0</v>
      </c>
    </row>
    <row s="1638" customFormat="1" customHeight="1" ht="0.75" hidden="1">
      <c r="A214" s="1783"/>
      <c r="B214" s="1783"/>
      <c r="C214" s="372" t="s">
        <v>1160</v>
      </c>
      <c r="D214" s="2465"/>
      <c r="E214" s="2207"/>
      <c r="F214" s="2386"/>
      <c r="G214" s="403"/>
      <c r="H214" s="1503"/>
      <c r="I214" s="654"/>
      <c r="J214" s="574"/>
      <c r="K214" s="1503"/>
      <c r="L214" s="217"/>
      <c r="M214" s="344"/>
      <c r="N214" s="337"/>
      <c r="O214" s="1627"/>
      <c r="P214" s="1627"/>
      <c r="AH214" s="1634">
        <v>0</v>
      </c>
    </row>
    <row s="1638" customFormat="1" customHeight="1" ht="45" hidden="1">
      <c r="A215" s="1783" t="s">
        <v>173</v>
      </c>
      <c r="B215" s="1783" t="s">
        <v>174</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310</v>
      </c>
      <c r="M215" s="344"/>
      <c r="N215" s="337"/>
      <c r="O215" s="1627"/>
      <c r="P215" s="1627"/>
      <c r="AH215" s="1634">
        <v>0</v>
      </c>
    </row>
    <row s="1638" customFormat="1" customHeight="1" ht="18.75" hidden="1">
      <c r="A216" s="1783"/>
      <c r="B216" s="1783"/>
      <c r="C216" s="372" t="s">
        <v>1153</v>
      </c>
      <c r="D216" s="2465"/>
      <c r="E216" s="2207"/>
      <c r="F216" s="2386"/>
      <c r="G216" s="2430"/>
      <c r="H216" s="1503"/>
      <c r="I216" s="654" t="s">
        <v>1152</v>
      </c>
      <c r="J216" s="574"/>
      <c r="K216" s="1503"/>
      <c r="L216" s="217"/>
      <c r="M216" s="344"/>
      <c r="N216" s="337"/>
      <c r="O216" s="1627"/>
      <c r="P216" s="1627"/>
      <c r="AH216" s="1634">
        <v>0</v>
      </c>
    </row>
    <row s="1638" customFormat="1" customHeight="1" ht="0.75" hidden="1">
      <c r="A217" s="1783"/>
      <c r="B217" s="1783"/>
      <c r="C217" s="372" t="s">
        <v>1160</v>
      </c>
      <c r="D217" s="2465"/>
      <c r="E217" s="2207"/>
      <c r="F217" s="2386"/>
      <c r="G217" s="403"/>
      <c r="H217" s="1503"/>
      <c r="I217" s="654"/>
      <c r="J217" s="574"/>
      <c r="K217" s="1503"/>
      <c r="L217" s="217"/>
      <c r="M217" s="344"/>
      <c r="N217" s="337"/>
      <c r="O217" s="1627"/>
      <c r="P217" s="1627"/>
      <c r="AH217" s="1634">
        <v>0</v>
      </c>
    </row>
    <row s="1638" customFormat="1" customHeight="1" ht="45" hidden="1">
      <c r="A218" s="1783" t="s">
        <v>179</v>
      </c>
      <c r="B218" s="1783" t="s">
        <v>180</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310</v>
      </c>
      <c r="M218" s="344"/>
      <c r="N218" s="337"/>
      <c r="O218" s="1627"/>
      <c r="P218" s="1627"/>
      <c r="AH218" s="1634">
        <v>0</v>
      </c>
    </row>
    <row s="1638" customFormat="1" customHeight="1" ht="18.75" hidden="1">
      <c r="A219" s="1783"/>
      <c r="B219" s="1783"/>
      <c r="C219" s="372" t="s">
        <v>1153</v>
      </c>
      <c r="D219" s="2465"/>
      <c r="E219" s="2207"/>
      <c r="F219" s="2386"/>
      <c r="G219" s="2430"/>
      <c r="H219" s="1503"/>
      <c r="I219" s="654" t="s">
        <v>1152</v>
      </c>
      <c r="J219" s="574"/>
      <c r="K219" s="1503"/>
      <c r="L219" s="217"/>
      <c r="M219" s="344"/>
      <c r="N219" s="337"/>
      <c r="O219" s="1627"/>
      <c r="P219" s="1627"/>
      <c r="AH219" s="1634">
        <v>0</v>
      </c>
    </row>
    <row s="1638" customFormat="1" customHeight="1" ht="0.75" hidden="1">
      <c r="A220" s="1783"/>
      <c r="B220" s="1783"/>
      <c r="C220" s="372" t="s">
        <v>1160</v>
      </c>
      <c r="D220" s="2465"/>
      <c r="E220" s="2207"/>
      <c r="F220" s="2386"/>
      <c r="G220" s="403"/>
      <c r="H220" s="1503"/>
      <c r="I220" s="654"/>
      <c r="J220" s="574"/>
      <c r="K220" s="1503"/>
      <c r="L220" s="217"/>
      <c r="M220" s="344"/>
      <c r="N220" s="337"/>
      <c r="O220" s="1627"/>
      <c r="P220" s="1627"/>
      <c r="AH220" s="1634">
        <v>0</v>
      </c>
    </row>
    <row s="1638" customFormat="1" customHeight="1" ht="18.75" hidden="1">
      <c r="A221" s="1783" t="s">
        <v>185</v>
      </c>
      <c r="B221" s="1783" t="s">
        <v>186</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310</v>
      </c>
      <c r="M221" s="344"/>
      <c r="N221" s="337"/>
      <c r="O221" s="1627"/>
      <c r="P221" s="1627"/>
      <c r="AH221" s="1634">
        <v>0</v>
      </c>
    </row>
    <row s="1638" customFormat="1" customHeight="1" ht="18.75" hidden="1">
      <c r="A222" s="1783"/>
      <c r="B222" s="1783"/>
      <c r="C222" s="372" t="s">
        <v>1153</v>
      </c>
      <c r="D222" s="2465"/>
      <c r="E222" s="2207"/>
      <c r="F222" s="2386"/>
      <c r="G222" s="2430"/>
      <c r="H222" s="1503"/>
      <c r="I222" s="654" t="s">
        <v>1152</v>
      </c>
      <c r="J222" s="574"/>
      <c r="K222" s="1503"/>
      <c r="L222" s="217"/>
      <c r="M222" s="344"/>
      <c r="N222" s="337"/>
      <c r="O222" s="1627"/>
      <c r="P222" s="1627"/>
      <c r="AH222" s="1634">
        <v>0</v>
      </c>
    </row>
    <row s="1638" customFormat="1" customHeight="1" ht="0.75" hidden="1">
      <c r="A223" s="1783"/>
      <c r="B223" s="1783"/>
      <c r="C223" s="372" t="s">
        <v>1160</v>
      </c>
      <c r="D223" s="2465"/>
      <c r="E223" s="2207"/>
      <c r="F223" s="2386"/>
      <c r="G223" s="403"/>
      <c r="H223" s="1503"/>
      <c r="I223" s="654"/>
      <c r="J223" s="574"/>
      <c r="K223" s="1503"/>
      <c r="L223" s="217"/>
      <c r="M223" s="344"/>
      <c r="N223" s="337"/>
      <c r="O223" s="1627"/>
      <c r="P223" s="1627"/>
      <c r="AH223" s="1634">
        <v>0</v>
      </c>
    </row>
    <row s="1638" customFormat="1" customHeight="1" ht="18.75" hidden="1">
      <c r="A224" s="1783" t="s">
        <v>191</v>
      </c>
      <c r="B224" s="1783" t="s">
        <v>192</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310</v>
      </c>
      <c r="M224" s="344"/>
      <c r="N224" s="337"/>
      <c r="O224" s="1627"/>
      <c r="P224" s="1627"/>
      <c r="AH224" s="1634">
        <v>0</v>
      </c>
    </row>
    <row s="1638" customFormat="1" customHeight="1" ht="18.75" hidden="1">
      <c r="A225" s="1783"/>
      <c r="B225" s="1783"/>
      <c r="C225" s="372" t="s">
        <v>1153</v>
      </c>
      <c r="D225" s="2465"/>
      <c r="E225" s="2207"/>
      <c r="F225" s="2386"/>
      <c r="G225" s="2430"/>
      <c r="H225" s="1503"/>
      <c r="I225" s="654" t="s">
        <v>1152</v>
      </c>
      <c r="J225" s="574"/>
      <c r="K225" s="1503"/>
      <c r="L225" s="217"/>
      <c r="M225" s="344"/>
      <c r="N225" s="337"/>
      <c r="O225" s="1627"/>
      <c r="P225" s="1627"/>
      <c r="AH225" s="1634">
        <v>0</v>
      </c>
    </row>
    <row s="1638" customFormat="1" customHeight="1" ht="0.75" hidden="1">
      <c r="A226" s="1783"/>
      <c r="B226" s="1783"/>
      <c r="C226" s="372" t="s">
        <v>1160</v>
      </c>
      <c r="D226" s="2465"/>
      <c r="E226" s="2207"/>
      <c r="F226" s="2386"/>
      <c r="G226" s="403"/>
      <c r="H226" s="1503"/>
      <c r="I226" s="654"/>
      <c r="J226" s="574"/>
      <c r="K226" s="1503"/>
      <c r="L226" s="217"/>
      <c r="M226" s="344"/>
      <c r="N226" s="337"/>
      <c r="O226" s="1627"/>
      <c r="P226" s="1627"/>
      <c r="AH226" s="1634">
        <v>0</v>
      </c>
    </row>
    <row s="1638" customFormat="1" customHeight="1" ht="18.75" hidden="1">
      <c r="A227" s="1783" t="s">
        <v>197</v>
      </c>
      <c r="B227" s="1783" t="s">
        <v>198</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310</v>
      </c>
      <c r="M227" s="344"/>
      <c r="N227" s="337"/>
      <c r="O227" s="1627"/>
      <c r="P227" s="1627"/>
      <c r="AH227" s="1634">
        <v>0</v>
      </c>
    </row>
    <row s="1638" customFormat="1" customHeight="1" ht="18.75" hidden="1">
      <c r="A228" s="1783"/>
      <c r="B228" s="1783"/>
      <c r="C228" s="372" t="s">
        <v>1153</v>
      </c>
      <c r="D228" s="2465"/>
      <c r="E228" s="2207"/>
      <c r="F228" s="2386"/>
      <c r="G228" s="2430"/>
      <c r="H228" s="1503"/>
      <c r="I228" s="654" t="s">
        <v>1152</v>
      </c>
      <c r="J228" s="574"/>
      <c r="K228" s="1503"/>
      <c r="L228" s="217"/>
      <c r="M228" s="344"/>
      <c r="N228" s="337"/>
      <c r="O228" s="1627"/>
      <c r="P228" s="1627"/>
      <c r="AH228" s="1634">
        <v>0</v>
      </c>
    </row>
    <row s="1638" customFormat="1" customHeight="1" ht="0.75" hidden="1">
      <c r="A229" s="1783"/>
      <c r="B229" s="1783"/>
      <c r="C229" s="372" t="s">
        <v>1160</v>
      </c>
      <c r="D229" s="2465"/>
      <c r="E229" s="2207"/>
      <c r="F229" s="2386"/>
      <c r="G229" s="403"/>
      <c r="H229" s="1503"/>
      <c r="I229" s="654"/>
      <c r="J229" s="574"/>
      <c r="K229" s="1503"/>
      <c r="L229" s="217"/>
      <c r="M229" s="344"/>
      <c r="N229" s="337"/>
      <c r="O229" s="1627"/>
      <c r="P229" s="1627"/>
      <c r="AH229" s="1634">
        <v>0</v>
      </c>
    </row>
    <row s="1638" customFormat="1" customHeight="1" ht="18.75" hidden="1">
      <c r="A230" s="1783" t="s">
        <v>203</v>
      </c>
      <c r="B230" s="1783" t="s">
        <v>204</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310</v>
      </c>
      <c r="M230" s="344"/>
      <c r="N230" s="337"/>
      <c r="O230" s="1627"/>
      <c r="P230" s="1627"/>
      <c r="AH230" s="1634">
        <v>0</v>
      </c>
    </row>
    <row s="1638" customFormat="1" customHeight="1" ht="18.75" hidden="1">
      <c r="A231" s="1783"/>
      <c r="B231" s="1783"/>
      <c r="C231" s="372" t="s">
        <v>1153</v>
      </c>
      <c r="D231" s="2465"/>
      <c r="E231" s="2207"/>
      <c r="F231" s="2386"/>
      <c r="G231" s="2430"/>
      <c r="H231" s="1503"/>
      <c r="I231" s="654" t="s">
        <v>1152</v>
      </c>
      <c r="J231" s="574"/>
      <c r="K231" s="1503"/>
      <c r="L231" s="217"/>
      <c r="M231" s="344"/>
      <c r="N231" s="337"/>
      <c r="O231" s="1627"/>
      <c r="P231" s="1627"/>
      <c r="AH231" s="1634">
        <v>0</v>
      </c>
    </row>
    <row s="1638" customFormat="1" customHeight="1" ht="0.75" hidden="1">
      <c r="A232" s="1783"/>
      <c r="B232" s="1783"/>
      <c r="C232" s="372" t="s">
        <v>1160</v>
      </c>
      <c r="D232" s="2465"/>
      <c r="E232" s="2207"/>
      <c r="F232" s="2386"/>
      <c r="G232" s="403"/>
      <c r="H232" s="1503"/>
      <c r="I232" s="654"/>
      <c r="J232" s="574"/>
      <c r="K232" s="1503"/>
      <c r="L232" s="217"/>
      <c r="M232" s="344"/>
      <c r="N232" s="337"/>
      <c r="O232" s="1627"/>
      <c r="P232" s="1627"/>
      <c r="AH232" s="1634">
        <v>0</v>
      </c>
    </row>
    <row s="1638" customFormat="1" customHeight="1" ht="18.75" hidden="1">
      <c r="A233" s="1783" t="s">
        <v>209</v>
      </c>
      <c r="B233" s="1783" t="s">
        <v>210</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310</v>
      </c>
      <c r="M233" s="344"/>
      <c r="N233" s="337"/>
      <c r="O233" s="1627"/>
      <c r="P233" s="1627"/>
      <c r="AH233" s="1634">
        <v>0</v>
      </c>
    </row>
    <row s="1638" customFormat="1" customHeight="1" ht="18.75" hidden="1">
      <c r="A234" s="1783"/>
      <c r="B234" s="1783"/>
      <c r="C234" s="372" t="s">
        <v>1153</v>
      </c>
      <c r="D234" s="2465"/>
      <c r="E234" s="2207"/>
      <c r="F234" s="2386"/>
      <c r="G234" s="2430"/>
      <c r="H234" s="1503"/>
      <c r="I234" s="654" t="s">
        <v>1152</v>
      </c>
      <c r="J234" s="574"/>
      <c r="K234" s="1503"/>
      <c r="L234" s="217"/>
      <c r="M234" s="344"/>
      <c r="N234" s="337"/>
      <c r="O234" s="1627"/>
      <c r="P234" s="1627"/>
      <c r="AH234" s="1634">
        <v>0</v>
      </c>
    </row>
    <row s="1638" customFormat="1" customHeight="1" ht="0.75" hidden="1">
      <c r="A235" s="1783"/>
      <c r="B235" s="1783"/>
      <c r="C235" s="372" t="s">
        <v>1160</v>
      </c>
      <c r="D235" s="2465"/>
      <c r="E235" s="2207"/>
      <c r="F235" s="2386"/>
      <c r="G235" s="403"/>
      <c r="H235" s="1503"/>
      <c r="I235" s="654"/>
      <c r="J235" s="574"/>
      <c r="K235" s="1503"/>
      <c r="L235" s="217"/>
      <c r="M235" s="344"/>
      <c r="N235" s="337"/>
      <c r="O235" s="1627"/>
      <c r="P235" s="1627"/>
      <c r="AH235" s="1634">
        <v>0</v>
      </c>
    </row>
    <row s="1638" customFormat="1" customHeight="1" ht="18.75" hidden="1">
      <c r="A236" s="1783" t="s">
        <v>229</v>
      </c>
      <c r="B236" s="1783" t="s">
        <v>230</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310</v>
      </c>
      <c r="M236" s="344"/>
      <c r="N236" s="337"/>
      <c r="O236" s="1627"/>
      <c r="P236" s="1627"/>
      <c r="AH236" s="1634">
        <v>0</v>
      </c>
    </row>
    <row s="1638" customFormat="1" customHeight="1" ht="18.75" hidden="1">
      <c r="A237" s="1783"/>
      <c r="B237" s="1783"/>
      <c r="C237" s="372" t="s">
        <v>1153</v>
      </c>
      <c r="D237" s="2465"/>
      <c r="E237" s="2207"/>
      <c r="F237" s="2386"/>
      <c r="G237" s="2430"/>
      <c r="H237" s="1503"/>
      <c r="I237" s="654" t="s">
        <v>1152</v>
      </c>
      <c r="J237" s="574"/>
      <c r="K237" s="1503"/>
      <c r="L237" s="217"/>
      <c r="M237" s="344"/>
      <c r="N237" s="337"/>
      <c r="O237" s="1627"/>
      <c r="P237" s="1627"/>
      <c r="AH237" s="1634">
        <v>0</v>
      </c>
    </row>
    <row s="1638" customFormat="1" customHeight="1" ht="0.75" hidden="1">
      <c r="A238" s="1783"/>
      <c r="B238" s="1783"/>
      <c r="C238" s="372" t="s">
        <v>1160</v>
      </c>
      <c r="D238" s="2465"/>
      <c r="E238" s="2207"/>
      <c r="F238" s="2386"/>
      <c r="G238" s="403"/>
      <c r="H238" s="1503"/>
      <c r="I238" s="654"/>
      <c r="J238" s="574"/>
      <c r="K238" s="1503"/>
      <c r="L238" s="217"/>
      <c r="M238" s="344"/>
      <c r="N238" s="337"/>
      <c r="O238" s="1627"/>
      <c r="P238" s="1627"/>
      <c r="AH238" s="1634">
        <v>0</v>
      </c>
    </row>
    <row s="1638" customFormat="1" customHeight="1" ht="18.75" hidden="1">
      <c r="A239" s="1783" t="s">
        <v>234</v>
      </c>
      <c r="B239" s="1783" t="s">
        <v>235</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310</v>
      </c>
      <c r="M239" s="344"/>
      <c r="N239" s="337"/>
      <c r="O239" s="1627"/>
      <c r="P239" s="1627"/>
      <c r="AH239" s="1634">
        <v>0</v>
      </c>
    </row>
    <row s="1638" customFormat="1" customHeight="1" ht="18.75" hidden="1">
      <c r="A240" s="1783"/>
      <c r="B240" s="1783"/>
      <c r="C240" s="372" t="s">
        <v>1153</v>
      </c>
      <c r="D240" s="2465"/>
      <c r="E240" s="2207"/>
      <c r="F240" s="2386"/>
      <c r="G240" s="2430"/>
      <c r="H240" s="1503"/>
      <c r="I240" s="654" t="s">
        <v>1152</v>
      </c>
      <c r="J240" s="574"/>
      <c r="K240" s="1503"/>
      <c r="L240" s="217"/>
      <c r="M240" s="344"/>
      <c r="N240" s="337"/>
      <c r="O240" s="1627"/>
      <c r="P240" s="1627"/>
      <c r="AH240" s="1634">
        <v>0</v>
      </c>
    </row>
    <row s="1638" customFormat="1" customHeight="1" ht="0.75" hidden="1">
      <c r="A241" s="1783"/>
      <c r="B241" s="1783"/>
      <c r="C241" s="372" t="s">
        <v>1160</v>
      </c>
      <c r="D241" s="2465"/>
      <c r="E241" s="2207"/>
      <c r="F241" s="2386"/>
      <c r="G241" s="403"/>
      <c r="H241" s="1503"/>
      <c r="I241" s="654"/>
      <c r="J241" s="574"/>
      <c r="K241" s="1503"/>
      <c r="L241" s="217"/>
      <c r="M241" s="344"/>
      <c r="N241" s="337"/>
      <c r="O241" s="1627"/>
      <c r="P241" s="1627"/>
      <c r="AH241" s="1634">
        <v>0</v>
      </c>
    </row>
    <row s="1638" customFormat="1" customHeight="1" ht="18.75" hidden="1">
      <c r="A242" s="1783" t="s">
        <v>239</v>
      </c>
      <c r="B242" s="1783" t="s">
        <v>240</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310</v>
      </c>
      <c r="M242" s="344"/>
      <c r="N242" s="337"/>
      <c r="O242" s="1627"/>
      <c r="P242" s="1627"/>
      <c r="AH242" s="1634">
        <v>0</v>
      </c>
    </row>
    <row s="1638" customFormat="1" customHeight="1" ht="18.75" hidden="1">
      <c r="A243" s="1783"/>
      <c r="B243" s="1783"/>
      <c r="C243" s="372" t="s">
        <v>1153</v>
      </c>
      <c r="D243" s="2465"/>
      <c r="E243" s="2207"/>
      <c r="F243" s="2386"/>
      <c r="G243" s="2430"/>
      <c r="H243" s="1503"/>
      <c r="I243" s="654" t="s">
        <v>1152</v>
      </c>
      <c r="J243" s="574"/>
      <c r="K243" s="1503"/>
      <c r="L243" s="217"/>
      <c r="M243" s="344"/>
      <c r="N243" s="337"/>
      <c r="O243" s="1627"/>
      <c r="P243" s="1627"/>
      <c r="AH243" s="1634">
        <v>0</v>
      </c>
    </row>
    <row s="1638" customFormat="1" customHeight="1" ht="0.75" hidden="1">
      <c r="A244" s="1783"/>
      <c r="B244" s="1783"/>
      <c r="C244" s="372" t="s">
        <v>1160</v>
      </c>
      <c r="D244" s="2465"/>
      <c r="E244" s="2207"/>
      <c r="F244" s="2386"/>
      <c r="G244" s="403"/>
      <c r="H244" s="1503"/>
      <c r="I244" s="654"/>
      <c r="J244" s="574"/>
      <c r="K244" s="1503"/>
      <c r="L244" s="217"/>
      <c r="M244" s="344"/>
      <c r="N244" s="337"/>
      <c r="O244" s="1627"/>
      <c r="P244" s="1627"/>
      <c r="AH244" s="1634">
        <v>0</v>
      </c>
    </row>
    <row s="1638" customFormat="1" customHeight="1" ht="18.75" hidden="1">
      <c r="A245" s="1783" t="s">
        <v>244</v>
      </c>
      <c r="B245" s="1783" t="s">
        <v>245</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310</v>
      </c>
      <c r="M245" s="344"/>
      <c r="N245" s="337"/>
      <c r="O245" s="1627"/>
      <c r="P245" s="1627"/>
      <c r="AH245" s="1634">
        <v>0</v>
      </c>
    </row>
    <row s="1638" customFormat="1" customHeight="1" ht="18.75" hidden="1">
      <c r="A246" s="1783"/>
      <c r="B246" s="1783"/>
      <c r="C246" s="372" t="s">
        <v>1153</v>
      </c>
      <c r="D246" s="2465"/>
      <c r="E246" s="2207"/>
      <c r="F246" s="2386"/>
      <c r="G246" s="2430"/>
      <c r="H246" s="1503"/>
      <c r="I246" s="654" t="s">
        <v>1152</v>
      </c>
      <c r="J246" s="574"/>
      <c r="K246" s="1503"/>
      <c r="L246" s="217"/>
      <c r="M246" s="344"/>
      <c r="N246" s="337"/>
      <c r="O246" s="1627"/>
      <c r="P246" s="1627"/>
      <c r="AH246" s="1634">
        <v>0</v>
      </c>
    </row>
    <row s="1638" customFormat="1" customHeight="1" ht="0.75" hidden="1">
      <c r="A247" s="1783"/>
      <c r="B247" s="1783"/>
      <c r="C247" s="372" t="s">
        <v>1160</v>
      </c>
      <c r="D247" s="2465"/>
      <c r="E247" s="2207"/>
      <c r="F247" s="2386"/>
      <c r="G247" s="403"/>
      <c r="H247" s="1503"/>
      <c r="I247" s="654"/>
      <c r="J247" s="574"/>
      <c r="K247" s="1503"/>
      <c r="L247" s="217"/>
      <c r="M247" s="344"/>
      <c r="N247" s="337"/>
      <c r="O247" s="1627"/>
      <c r="P247" s="1627"/>
      <c r="AH247" s="1634">
        <v>0</v>
      </c>
    </row>
    <row s="1638" customFormat="1" customHeight="1" ht="18.75" hidden="1">
      <c r="A248" s="1783" t="s">
        <v>249</v>
      </c>
      <c r="B248" s="1783" t="s">
        <v>250</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310</v>
      </c>
      <c r="M248" s="344"/>
      <c r="N248" s="337"/>
      <c r="O248" s="1627"/>
      <c r="P248" s="1627"/>
      <c r="AH248" s="1634">
        <v>0</v>
      </c>
    </row>
    <row s="1638" customFormat="1" customHeight="1" ht="18.75" hidden="1">
      <c r="A249" s="1783"/>
      <c r="B249" s="1783"/>
      <c r="C249" s="372" t="s">
        <v>1153</v>
      </c>
      <c r="D249" s="2465"/>
      <c r="E249" s="2207"/>
      <c r="F249" s="2386"/>
      <c r="G249" s="2430"/>
      <c r="H249" s="1503"/>
      <c r="I249" s="654" t="s">
        <v>1152</v>
      </c>
      <c r="J249" s="574"/>
      <c r="K249" s="1503"/>
      <c r="L249" s="217"/>
      <c r="M249" s="344"/>
      <c r="N249" s="337"/>
      <c r="O249" s="1627"/>
      <c r="P249" s="1627"/>
      <c r="AH249" s="1634">
        <v>0</v>
      </c>
    </row>
    <row s="1638" customFormat="1" customHeight="1" ht="0.75" hidden="1">
      <c r="A250" s="1783"/>
      <c r="B250" s="1783"/>
      <c r="C250" s="372" t="s">
        <v>1160</v>
      </c>
      <c r="D250" s="2465"/>
      <c r="E250" s="2207"/>
      <c r="F250" s="2386"/>
      <c r="G250" s="403"/>
      <c r="H250" s="1503"/>
      <c r="I250" s="654"/>
      <c r="J250" s="574"/>
      <c r="K250" s="1503"/>
      <c r="L250" s="217"/>
      <c r="M250" s="344"/>
      <c r="N250" s="337"/>
      <c r="O250" s="1627"/>
      <c r="P250" s="1627"/>
      <c r="AH250" s="1634">
        <v>0</v>
      </c>
    </row>
    <row s="1638" customFormat="1" customHeight="1" ht="18.75" hidden="1">
      <c r="A251" s="1783" t="s">
        <v>254</v>
      </c>
      <c r="B251" s="1783" t="s">
        <v>255</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310</v>
      </c>
      <c r="M251" s="344"/>
      <c r="N251" s="337"/>
      <c r="O251" s="1627"/>
      <c r="P251" s="1627"/>
      <c r="AH251" s="1634">
        <v>0</v>
      </c>
    </row>
    <row s="1638" customFormat="1" customHeight="1" ht="18.75" hidden="1">
      <c r="A252" s="1783"/>
      <c r="B252" s="1783"/>
      <c r="C252" s="372" t="s">
        <v>1153</v>
      </c>
      <c r="D252" s="2465"/>
      <c r="E252" s="2207"/>
      <c r="F252" s="2386"/>
      <c r="G252" s="2430"/>
      <c r="H252" s="1503"/>
      <c r="I252" s="654" t="s">
        <v>1152</v>
      </c>
      <c r="J252" s="574"/>
      <c r="K252" s="1503"/>
      <c r="L252" s="217"/>
      <c r="M252" s="344"/>
      <c r="N252" s="337"/>
      <c r="O252" s="1627"/>
      <c r="P252" s="1627"/>
      <c r="AH252" s="1634">
        <v>0</v>
      </c>
    </row>
    <row s="1638" customFormat="1" customHeight="1" ht="0.75" hidden="1">
      <c r="A253" s="1783"/>
      <c r="B253" s="1783"/>
      <c r="C253" s="372" t="s">
        <v>1160</v>
      </c>
      <c r="D253" s="2465"/>
      <c r="E253" s="2207"/>
      <c r="F253" s="2386"/>
      <c r="G253" s="403"/>
      <c r="H253" s="1503"/>
      <c r="I253" s="654"/>
      <c r="J253" s="574"/>
      <c r="K253" s="1503"/>
      <c r="L253" s="217"/>
      <c r="M253" s="344"/>
      <c r="N253" s="337"/>
      <c r="O253" s="1627"/>
      <c r="P253" s="1627"/>
      <c r="AH253" s="1634">
        <v>0</v>
      </c>
    </row>
    <row s="1638" customFormat="1" customHeight="1" ht="18.75" hidden="1">
      <c r="A254" s="1783" t="s">
        <v>259</v>
      </c>
      <c r="B254" s="1783" t="s">
        <v>260</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310</v>
      </c>
      <c r="M254" s="344"/>
      <c r="N254" s="337"/>
      <c r="O254" s="1627"/>
      <c r="P254" s="1627"/>
      <c r="AH254" s="1634">
        <v>0</v>
      </c>
    </row>
    <row s="1638" customFormat="1" customHeight="1" ht="18.75" hidden="1">
      <c r="A255" s="1783"/>
      <c r="B255" s="1783"/>
      <c r="C255" s="372" t="s">
        <v>1153</v>
      </c>
      <c r="D255" s="2465"/>
      <c r="E255" s="2207"/>
      <c r="F255" s="2386"/>
      <c r="G255" s="2430"/>
      <c r="H255" s="1503"/>
      <c r="I255" s="654" t="s">
        <v>1152</v>
      </c>
      <c r="J255" s="574"/>
      <c r="K255" s="1503"/>
      <c r="L255" s="217"/>
      <c r="M255" s="344"/>
      <c r="N255" s="337"/>
      <c r="O255" s="1627"/>
      <c r="P255" s="1627"/>
      <c r="AH255" s="1634">
        <v>0</v>
      </c>
    </row>
    <row s="1638" customFormat="1" customHeight="1" ht="0.75" hidden="1">
      <c r="A256" s="1783"/>
      <c r="B256" s="1783"/>
      <c r="C256" s="372" t="s">
        <v>1160</v>
      </c>
      <c r="D256" s="2465"/>
      <c r="E256" s="2207"/>
      <c r="F256" s="2386"/>
      <c r="G256" s="403"/>
      <c r="H256" s="1503"/>
      <c r="I256" s="654"/>
      <c r="J256" s="574"/>
      <c r="K256" s="1503"/>
      <c r="L256" s="217"/>
      <c r="M256" s="344"/>
      <c r="N256" s="337"/>
      <c r="O256" s="1627"/>
      <c r="P256" s="1627"/>
      <c r="AH256" s="1634">
        <v>0</v>
      </c>
    </row>
    <row s="1638" customFormat="1" customHeight="1" ht="18.75" hidden="1">
      <c r="A257" s="1783" t="s">
        <v>264</v>
      </c>
      <c r="B257" s="1783" t="s">
        <v>265</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310</v>
      </c>
      <c r="M257" s="344"/>
      <c r="N257" s="337"/>
      <c r="O257" s="1627"/>
      <c r="P257" s="1627"/>
      <c r="AH257" s="1634">
        <v>0</v>
      </c>
    </row>
    <row s="1638" customFormat="1" customHeight="1" ht="18.75" hidden="1">
      <c r="A258" s="1783"/>
      <c r="B258" s="1783"/>
      <c r="C258" s="372" t="s">
        <v>1153</v>
      </c>
      <c r="D258" s="2465"/>
      <c r="E258" s="2207"/>
      <c r="F258" s="2386"/>
      <c r="G258" s="2430"/>
      <c r="H258" s="1503"/>
      <c r="I258" s="654" t="s">
        <v>1152</v>
      </c>
      <c r="J258" s="574"/>
      <c r="K258" s="1503"/>
      <c r="L258" s="217"/>
      <c r="M258" s="344"/>
      <c r="N258" s="337"/>
      <c r="O258" s="1627"/>
      <c r="P258" s="1627"/>
      <c r="AH258" s="1634">
        <v>0</v>
      </c>
    </row>
    <row s="1638" customFormat="1" customHeight="1" ht="0.75" hidden="1">
      <c r="A259" s="1783"/>
      <c r="B259" s="1783"/>
      <c r="C259" s="372" t="s">
        <v>1160</v>
      </c>
      <c r="D259" s="2465"/>
      <c r="E259" s="2207"/>
      <c r="F259" s="2386"/>
      <c r="G259" s="403"/>
      <c r="H259" s="1503"/>
      <c r="I259" s="654"/>
      <c r="J259" s="574"/>
      <c r="K259" s="1503"/>
      <c r="L259" s="217"/>
      <c r="M259" s="344"/>
      <c r="N259" s="337"/>
      <c r="O259" s="1627"/>
      <c r="P259" s="1627"/>
      <c r="AH259" s="1634">
        <v>0</v>
      </c>
    </row>
    <row s="1638" customFormat="1" customHeight="1" ht="18.75" hidden="1">
      <c r="A260" s="1783" t="s">
        <v>269</v>
      </c>
      <c r="B260" s="1783" t="s">
        <v>270</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310</v>
      </c>
      <c r="M260" s="344"/>
      <c r="N260" s="337"/>
      <c r="O260" s="1627"/>
      <c r="P260" s="1627"/>
      <c r="AH260" s="1634">
        <v>0</v>
      </c>
    </row>
    <row s="1638" customFormat="1" customHeight="1" ht="18.75" hidden="1">
      <c r="A261" s="1783"/>
      <c r="B261" s="1783"/>
      <c r="C261" s="372" t="s">
        <v>1153</v>
      </c>
      <c r="D261" s="2465"/>
      <c r="E261" s="2207"/>
      <c r="F261" s="2386"/>
      <c r="G261" s="2430"/>
      <c r="H261" s="1503"/>
      <c r="I261" s="654" t="s">
        <v>1152</v>
      </c>
      <c r="J261" s="574"/>
      <c r="K261" s="1503"/>
      <c r="L261" s="217"/>
      <c r="M261" s="344"/>
      <c r="N261" s="337"/>
      <c r="O261" s="1627"/>
      <c r="P261" s="1627"/>
      <c r="AH261" s="1634">
        <v>0</v>
      </c>
    </row>
    <row s="1638" customFormat="1" customHeight="1" ht="0.75" hidden="1">
      <c r="A262" s="1783"/>
      <c r="B262" s="1783"/>
      <c r="C262" s="372" t="s">
        <v>1160</v>
      </c>
      <c r="D262" s="2465"/>
      <c r="E262" s="2207"/>
      <c r="F262" s="2386"/>
      <c r="G262" s="403"/>
      <c r="H262" s="1503"/>
      <c r="I262" s="654"/>
      <c r="J262" s="574"/>
      <c r="K262" s="1503"/>
      <c r="L262" s="217"/>
      <c r="M262" s="344"/>
      <c r="N262" s="337"/>
      <c r="O262" s="1627"/>
      <c r="P262" s="1627"/>
      <c r="AH262" s="1634">
        <v>0</v>
      </c>
    </row>
    <row s="1638" customFormat="1" customHeight="1" ht="18.75" hidden="1">
      <c r="A263" s="1783" t="s">
        <v>274</v>
      </c>
      <c r="B263" s="1783" t="s">
        <v>275</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310</v>
      </c>
      <c r="M263" s="344"/>
      <c r="N263" s="337"/>
      <c r="O263" s="1627"/>
      <c r="P263" s="1627"/>
      <c r="AH263" s="1634">
        <v>0</v>
      </c>
    </row>
    <row s="1638" customFormat="1" customHeight="1" ht="18.75" hidden="1">
      <c r="A264" s="1783"/>
      <c r="B264" s="1783"/>
      <c r="C264" s="372" t="s">
        <v>1153</v>
      </c>
      <c r="D264" s="2465"/>
      <c r="E264" s="2207"/>
      <c r="F264" s="2386"/>
      <c r="G264" s="2430"/>
      <c r="H264" s="1503"/>
      <c r="I264" s="654" t="s">
        <v>1152</v>
      </c>
      <c r="J264" s="574"/>
      <c r="K264" s="1503"/>
      <c r="L264" s="217"/>
      <c r="M264" s="344"/>
      <c r="N264" s="337"/>
      <c r="O264" s="1627"/>
      <c r="P264" s="1627"/>
      <c r="AH264" s="1634">
        <v>0</v>
      </c>
    </row>
    <row s="1638" customFormat="1" customHeight="1" ht="0.75" hidden="1">
      <c r="A265" s="1783"/>
      <c r="B265" s="1783"/>
      <c r="C265" s="372" t="s">
        <v>1160</v>
      </c>
      <c r="D265" s="2465"/>
      <c r="E265" s="2207"/>
      <c r="F265" s="2386"/>
      <c r="G265" s="403"/>
      <c r="H265" s="1503"/>
      <c r="I265" s="654"/>
      <c r="J265" s="574"/>
      <c r="K265" s="1503"/>
      <c r="L265" s="217"/>
      <c r="M265" s="344"/>
      <c r="N265" s="337"/>
      <c r="O265" s="1627"/>
      <c r="P265" s="1627"/>
      <c r="AH265" s="1634">
        <v>0</v>
      </c>
    </row>
    <row s="1638" customFormat="1" customHeight="1" ht="18.75" hidden="1">
      <c r="A266" s="1783" t="s">
        <v>279</v>
      </c>
      <c r="B266" s="1783" t="s">
        <v>280</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310</v>
      </c>
      <c r="M266" s="344"/>
      <c r="N266" s="337"/>
      <c r="O266" s="1627"/>
      <c r="P266" s="1627"/>
      <c r="AH266" s="1634">
        <v>0</v>
      </c>
    </row>
    <row s="1638" customFormat="1" customHeight="1" ht="18.75" hidden="1">
      <c r="A267" s="1783"/>
      <c r="B267" s="1783"/>
      <c r="C267" s="372" t="s">
        <v>1153</v>
      </c>
      <c r="D267" s="2465"/>
      <c r="E267" s="2207"/>
      <c r="F267" s="2386"/>
      <c r="G267" s="2430"/>
      <c r="H267" s="1503"/>
      <c r="I267" s="654" t="s">
        <v>1152</v>
      </c>
      <c r="J267" s="574"/>
      <c r="K267" s="1503"/>
      <c r="L267" s="217"/>
      <c r="M267" s="344"/>
      <c r="N267" s="337"/>
      <c r="O267" s="1627"/>
      <c r="P267" s="1627"/>
      <c r="AH267" s="1634">
        <v>0</v>
      </c>
    </row>
    <row s="1638" customFormat="1" customHeight="1" ht="1.05">
      <c r="A268" s="1783"/>
      <c r="B268" s="1783"/>
      <c r="C268" s="372" t="s">
        <v>1160</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161</v>
      </c>
      <c r="B270" s="1783" t="s">
        <v>162</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310</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1153</v>
      </c>
      <c r="D271" s="2465"/>
      <c r="E271" s="2207"/>
      <c r="F271" s="2386"/>
      <c r="G271" s="2430"/>
      <c r="H271" s="1503"/>
      <c r="I271" s="654" t="s">
        <v>1152</v>
      </c>
      <c r="J271" s="574"/>
      <c r="K271" s="1503"/>
      <c r="L271" s="217"/>
      <c r="M271" s="2173"/>
      <c r="N271" s="337"/>
      <c r="O271" s="1627"/>
      <c r="P271" s="1627"/>
      <c r="AH271" s="1634">
        <v>0</v>
      </c>
    </row>
    <row s="1638" customFormat="1" customHeight="1" ht="0.75" hidden="1">
      <c r="A272" s="1783"/>
      <c r="B272" s="1783"/>
      <c r="C272" s="372" t="s">
        <v>1160</v>
      </c>
      <c r="D272" s="2465"/>
      <c r="E272" s="2207"/>
      <c r="F272" s="2386"/>
      <c r="G272" s="403"/>
      <c r="H272" s="1503"/>
      <c r="I272" s="654"/>
      <c r="J272" s="574"/>
      <c r="K272" s="1503"/>
      <c r="L272" s="217"/>
      <c r="M272" s="2173"/>
      <c r="N272" s="337"/>
      <c r="O272" s="1627"/>
      <c r="P272" s="1627"/>
      <c r="AH272" s="1634">
        <v>0</v>
      </c>
    </row>
    <row s="1638" customFormat="1" customHeight="1" ht="45" hidden="1">
      <c r="A273" s="1783" t="s">
        <v>166</v>
      </c>
      <c r="B273" s="1783" t="s">
        <v>167</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310</v>
      </c>
      <c r="M273" s="2174"/>
      <c r="N273" s="337"/>
      <c r="O273" s="1627"/>
      <c r="P273" s="1627"/>
      <c r="AH273" s="1634">
        <v>0</v>
      </c>
    </row>
    <row s="1638" customFormat="1" customHeight="1" ht="18.75" hidden="1">
      <c r="A274" s="1783"/>
      <c r="B274" s="1783"/>
      <c r="C274" s="372" t="s">
        <v>1153</v>
      </c>
      <c r="D274" s="2465"/>
      <c r="E274" s="2207"/>
      <c r="F274" s="2386"/>
      <c r="G274" s="2430"/>
      <c r="H274" s="1503"/>
      <c r="I274" s="654" t="s">
        <v>1152</v>
      </c>
      <c r="J274" s="574"/>
      <c r="K274" s="1503"/>
      <c r="L274" s="217"/>
      <c r="M274" s="1864"/>
      <c r="N274" s="337"/>
      <c r="O274" s="1627"/>
      <c r="P274" s="1627"/>
      <c r="AH274" s="1634">
        <v>0</v>
      </c>
    </row>
    <row s="1638" customFormat="1" customHeight="1" ht="0.75" hidden="1">
      <c r="A275" s="1783"/>
      <c r="B275" s="1783"/>
      <c r="C275" s="372" t="s">
        <v>1160</v>
      </c>
      <c r="D275" s="2465"/>
      <c r="E275" s="2207"/>
      <c r="F275" s="2386"/>
      <c r="G275" s="403"/>
      <c r="H275" s="1503"/>
      <c r="I275" s="654"/>
      <c r="J275" s="574"/>
      <c r="K275" s="1503"/>
      <c r="L275" s="217"/>
      <c r="M275" s="344"/>
      <c r="N275" s="337"/>
      <c r="O275" s="1627"/>
      <c r="P275" s="1627"/>
      <c r="AH275" s="1634">
        <v>0</v>
      </c>
    </row>
    <row s="1638" customFormat="1" customHeight="1" ht="45" hidden="1">
      <c r="A276" s="1783" t="s">
        <v>173</v>
      </c>
      <c r="B276" s="1783" t="s">
        <v>174</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310</v>
      </c>
      <c r="M276" s="344"/>
      <c r="N276" s="337"/>
      <c r="O276" s="1627"/>
      <c r="P276" s="1627"/>
      <c r="AH276" s="1634">
        <v>0</v>
      </c>
    </row>
    <row s="1638" customFormat="1" customHeight="1" ht="18.75" hidden="1">
      <c r="A277" s="1783"/>
      <c r="B277" s="1783"/>
      <c r="C277" s="372" t="s">
        <v>1153</v>
      </c>
      <c r="D277" s="2465"/>
      <c r="E277" s="2207"/>
      <c r="F277" s="2386"/>
      <c r="G277" s="2430"/>
      <c r="H277" s="1503"/>
      <c r="I277" s="654" t="s">
        <v>1152</v>
      </c>
      <c r="J277" s="574"/>
      <c r="K277" s="1503"/>
      <c r="L277" s="217"/>
      <c r="M277" s="344"/>
      <c r="N277" s="337"/>
      <c r="O277" s="1627"/>
      <c r="P277" s="1627"/>
      <c r="AH277" s="1634">
        <v>0</v>
      </c>
    </row>
    <row s="1638" customFormat="1" customHeight="1" ht="0.75" hidden="1">
      <c r="A278" s="1783"/>
      <c r="B278" s="1783"/>
      <c r="C278" s="372" t="s">
        <v>1160</v>
      </c>
      <c r="D278" s="2465"/>
      <c r="E278" s="2207"/>
      <c r="F278" s="2386"/>
      <c r="G278" s="403"/>
      <c r="H278" s="1503"/>
      <c r="I278" s="654"/>
      <c r="J278" s="574"/>
      <c r="K278" s="1503"/>
      <c r="L278" s="217"/>
      <c r="M278" s="344"/>
      <c r="N278" s="337"/>
      <c r="O278" s="1627"/>
      <c r="P278" s="1627"/>
      <c r="AH278" s="1634">
        <v>0</v>
      </c>
    </row>
    <row s="1638" customFormat="1" customHeight="1" ht="45" hidden="1">
      <c r="A279" s="1783" t="s">
        <v>179</v>
      </c>
      <c r="B279" s="1783" t="s">
        <v>180</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310</v>
      </c>
      <c r="M279" s="344"/>
      <c r="N279" s="337"/>
      <c r="O279" s="1627"/>
      <c r="P279" s="1627"/>
      <c r="AH279" s="1634">
        <v>0</v>
      </c>
    </row>
    <row s="1638" customFormat="1" customHeight="1" ht="18.75" hidden="1">
      <c r="A280" s="1783"/>
      <c r="B280" s="1783"/>
      <c r="C280" s="372" t="s">
        <v>1153</v>
      </c>
      <c r="D280" s="2465"/>
      <c r="E280" s="2207"/>
      <c r="F280" s="2386"/>
      <c r="G280" s="2430"/>
      <c r="H280" s="1503"/>
      <c r="I280" s="654" t="s">
        <v>1152</v>
      </c>
      <c r="J280" s="574"/>
      <c r="K280" s="1503"/>
      <c r="L280" s="217"/>
      <c r="M280" s="344"/>
      <c r="N280" s="337"/>
      <c r="O280" s="1627"/>
      <c r="P280" s="1627"/>
      <c r="AH280" s="1634">
        <v>0</v>
      </c>
    </row>
    <row s="1638" customFormat="1" customHeight="1" ht="0.75" hidden="1">
      <c r="A281" s="1783"/>
      <c r="B281" s="1783"/>
      <c r="C281" s="372" t="s">
        <v>1160</v>
      </c>
      <c r="D281" s="2465"/>
      <c r="E281" s="2207"/>
      <c r="F281" s="2386"/>
      <c r="G281" s="403"/>
      <c r="H281" s="1503"/>
      <c r="I281" s="654"/>
      <c r="J281" s="574"/>
      <c r="K281" s="1503"/>
      <c r="L281" s="217"/>
      <c r="M281" s="344"/>
      <c r="N281" s="337"/>
      <c r="O281" s="1627"/>
      <c r="P281" s="1627"/>
      <c r="AH281" s="1634">
        <v>0</v>
      </c>
    </row>
    <row s="1638" customFormat="1" customHeight="1" ht="18.75" hidden="1">
      <c r="A282" s="1783" t="s">
        <v>185</v>
      </c>
      <c r="B282" s="1783" t="s">
        <v>186</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310</v>
      </c>
      <c r="M282" s="344"/>
      <c r="N282" s="337"/>
      <c r="O282" s="1627"/>
      <c r="P282" s="1627"/>
      <c r="AH282" s="1634">
        <v>0</v>
      </c>
    </row>
    <row s="1638" customFormat="1" customHeight="1" ht="18.75" hidden="1">
      <c r="A283" s="1783"/>
      <c r="B283" s="1783"/>
      <c r="C283" s="372" t="s">
        <v>1153</v>
      </c>
      <c r="D283" s="2465"/>
      <c r="E283" s="2207"/>
      <c r="F283" s="2386"/>
      <c r="G283" s="2430"/>
      <c r="H283" s="1503"/>
      <c r="I283" s="654" t="s">
        <v>1152</v>
      </c>
      <c r="J283" s="574"/>
      <c r="K283" s="1503"/>
      <c r="L283" s="217"/>
      <c r="M283" s="344"/>
      <c r="N283" s="337"/>
      <c r="O283" s="1627"/>
      <c r="P283" s="1627"/>
      <c r="AH283" s="1634">
        <v>0</v>
      </c>
    </row>
    <row s="1638" customFormat="1" customHeight="1" ht="0.75" hidden="1">
      <c r="A284" s="1783"/>
      <c r="B284" s="1783"/>
      <c r="C284" s="372" t="s">
        <v>1160</v>
      </c>
      <c r="D284" s="2465"/>
      <c r="E284" s="2207"/>
      <c r="F284" s="2386"/>
      <c r="G284" s="403"/>
      <c r="H284" s="1503"/>
      <c r="I284" s="654"/>
      <c r="J284" s="574"/>
      <c r="K284" s="1503"/>
      <c r="L284" s="217"/>
      <c r="M284" s="344"/>
      <c r="N284" s="337"/>
      <c r="O284" s="1627"/>
      <c r="P284" s="1627"/>
      <c r="AH284" s="1634">
        <v>0</v>
      </c>
    </row>
    <row s="1638" customFormat="1" customHeight="1" ht="18.75" hidden="1">
      <c r="A285" s="1783" t="s">
        <v>191</v>
      </c>
      <c r="B285" s="1783" t="s">
        <v>192</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310</v>
      </c>
      <c r="M285" s="344"/>
      <c r="N285" s="337"/>
      <c r="O285" s="1627"/>
      <c r="P285" s="1627"/>
      <c r="AH285" s="1634">
        <v>0</v>
      </c>
    </row>
    <row s="1638" customFormat="1" customHeight="1" ht="18.75" hidden="1">
      <c r="A286" s="1783"/>
      <c r="B286" s="1783"/>
      <c r="C286" s="372" t="s">
        <v>1153</v>
      </c>
      <c r="D286" s="2465"/>
      <c r="E286" s="2207"/>
      <c r="F286" s="2386"/>
      <c r="G286" s="2430"/>
      <c r="H286" s="1503"/>
      <c r="I286" s="654" t="s">
        <v>1152</v>
      </c>
      <c r="J286" s="574"/>
      <c r="K286" s="1503"/>
      <c r="L286" s="217"/>
      <c r="M286" s="344"/>
      <c r="N286" s="337"/>
      <c r="O286" s="1627"/>
      <c r="P286" s="1627"/>
      <c r="AH286" s="1634">
        <v>0</v>
      </c>
    </row>
    <row s="1638" customFormat="1" customHeight="1" ht="0.75" hidden="1">
      <c r="A287" s="1783"/>
      <c r="B287" s="1783"/>
      <c r="C287" s="372" t="s">
        <v>1160</v>
      </c>
      <c r="D287" s="2465"/>
      <c r="E287" s="2207"/>
      <c r="F287" s="2386"/>
      <c r="G287" s="403"/>
      <c r="H287" s="1503"/>
      <c r="I287" s="654"/>
      <c r="J287" s="574"/>
      <c r="K287" s="1503"/>
      <c r="L287" s="217"/>
      <c r="M287" s="344"/>
      <c r="N287" s="337"/>
      <c r="O287" s="1627"/>
      <c r="P287" s="1627"/>
      <c r="AH287" s="1634">
        <v>0</v>
      </c>
    </row>
    <row s="1638" customFormat="1" customHeight="1" ht="18.75" hidden="1">
      <c r="A288" s="1783" t="s">
        <v>197</v>
      </c>
      <c r="B288" s="1783" t="s">
        <v>198</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310</v>
      </c>
      <c r="M288" s="344"/>
      <c r="N288" s="337"/>
      <c r="O288" s="1627"/>
      <c r="P288" s="1627"/>
      <c r="AH288" s="1634">
        <v>0</v>
      </c>
    </row>
    <row s="1638" customFormat="1" customHeight="1" ht="18.75" hidden="1">
      <c r="A289" s="1783"/>
      <c r="B289" s="1783"/>
      <c r="C289" s="372" t="s">
        <v>1153</v>
      </c>
      <c r="D289" s="2465"/>
      <c r="E289" s="2207"/>
      <c r="F289" s="2386"/>
      <c r="G289" s="2430"/>
      <c r="H289" s="1503"/>
      <c r="I289" s="654" t="s">
        <v>1152</v>
      </c>
      <c r="J289" s="574"/>
      <c r="K289" s="1503"/>
      <c r="L289" s="217"/>
      <c r="M289" s="344"/>
      <c r="N289" s="337"/>
      <c r="O289" s="1627"/>
      <c r="P289" s="1627"/>
      <c r="AH289" s="1634">
        <v>0</v>
      </c>
    </row>
    <row s="1638" customFormat="1" customHeight="1" ht="0.75" hidden="1">
      <c r="A290" s="1783"/>
      <c r="B290" s="1783"/>
      <c r="C290" s="372" t="s">
        <v>1160</v>
      </c>
      <c r="D290" s="2465"/>
      <c r="E290" s="2207"/>
      <c r="F290" s="2386"/>
      <c r="G290" s="403"/>
      <c r="H290" s="1503"/>
      <c r="I290" s="654"/>
      <c r="J290" s="574"/>
      <c r="K290" s="1503"/>
      <c r="L290" s="217"/>
      <c r="M290" s="344"/>
      <c r="N290" s="337"/>
      <c r="O290" s="1627"/>
      <c r="P290" s="1627"/>
      <c r="AH290" s="1634">
        <v>0</v>
      </c>
    </row>
    <row s="1638" customFormat="1" customHeight="1" ht="18.75" hidden="1">
      <c r="A291" s="1783" t="s">
        <v>203</v>
      </c>
      <c r="B291" s="1783" t="s">
        <v>204</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310</v>
      </c>
      <c r="M291" s="344"/>
      <c r="N291" s="337"/>
      <c r="O291" s="1627"/>
      <c r="P291" s="1627"/>
      <c r="AH291" s="1634">
        <v>0</v>
      </c>
    </row>
    <row s="1638" customFormat="1" customHeight="1" ht="18.75" hidden="1">
      <c r="A292" s="1783"/>
      <c r="B292" s="1783"/>
      <c r="C292" s="372" t="s">
        <v>1153</v>
      </c>
      <c r="D292" s="2465"/>
      <c r="E292" s="2207"/>
      <c r="F292" s="2386"/>
      <c r="G292" s="2430"/>
      <c r="H292" s="1503"/>
      <c r="I292" s="654" t="s">
        <v>1152</v>
      </c>
      <c r="J292" s="574"/>
      <c r="K292" s="1503"/>
      <c r="L292" s="217"/>
      <c r="M292" s="344"/>
      <c r="N292" s="337"/>
      <c r="O292" s="1627"/>
      <c r="P292" s="1627"/>
      <c r="AH292" s="1634">
        <v>0</v>
      </c>
    </row>
    <row s="1638" customFormat="1" customHeight="1" ht="0.75" hidden="1">
      <c r="A293" s="1783"/>
      <c r="B293" s="1783"/>
      <c r="C293" s="372" t="s">
        <v>1160</v>
      </c>
      <c r="D293" s="2465"/>
      <c r="E293" s="2207"/>
      <c r="F293" s="2386"/>
      <c r="G293" s="403"/>
      <c r="H293" s="1503"/>
      <c r="I293" s="654"/>
      <c r="J293" s="574"/>
      <c r="K293" s="1503"/>
      <c r="L293" s="217"/>
      <c r="M293" s="344"/>
      <c r="N293" s="337"/>
      <c r="O293" s="1627"/>
      <c r="P293" s="1627"/>
      <c r="AH293" s="1634">
        <v>0</v>
      </c>
    </row>
    <row s="1638" customFormat="1" customHeight="1" ht="18.75" hidden="1">
      <c r="A294" s="1783" t="s">
        <v>209</v>
      </c>
      <c r="B294" s="1783" t="s">
        <v>210</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310</v>
      </c>
      <c r="M294" s="344"/>
      <c r="N294" s="337"/>
      <c r="O294" s="1627"/>
      <c r="P294" s="1627"/>
      <c r="AH294" s="1634">
        <v>0</v>
      </c>
    </row>
    <row s="1638" customFormat="1" customHeight="1" ht="18.75" hidden="1">
      <c r="A295" s="1783"/>
      <c r="B295" s="1783"/>
      <c r="C295" s="372" t="s">
        <v>1153</v>
      </c>
      <c r="D295" s="2465"/>
      <c r="E295" s="2207"/>
      <c r="F295" s="2386"/>
      <c r="G295" s="2430"/>
      <c r="H295" s="1503"/>
      <c r="I295" s="654" t="s">
        <v>1152</v>
      </c>
      <c r="J295" s="574"/>
      <c r="K295" s="1503"/>
      <c r="L295" s="217"/>
      <c r="M295" s="344"/>
      <c r="N295" s="337"/>
      <c r="O295" s="1627"/>
      <c r="P295" s="1627"/>
      <c r="AH295" s="1634">
        <v>0</v>
      </c>
    </row>
    <row s="1638" customFormat="1" customHeight="1" ht="0.75" hidden="1">
      <c r="A296" s="1783"/>
      <c r="B296" s="1783"/>
      <c r="C296" s="372" t="s">
        <v>1160</v>
      </c>
      <c r="D296" s="2465"/>
      <c r="E296" s="2207"/>
      <c r="F296" s="2386"/>
      <c r="G296" s="403"/>
      <c r="H296" s="1503"/>
      <c r="I296" s="654"/>
      <c r="J296" s="574"/>
      <c r="K296" s="1503"/>
      <c r="L296" s="217"/>
      <c r="M296" s="344"/>
      <c r="N296" s="337"/>
      <c r="O296" s="1627"/>
      <c r="P296" s="1627"/>
      <c r="AH296" s="1634">
        <v>0</v>
      </c>
    </row>
    <row s="1638" customFormat="1" customHeight="1" ht="18.75" hidden="1">
      <c r="A297" s="1783" t="s">
        <v>229</v>
      </c>
      <c r="B297" s="1783" t="s">
        <v>230</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310</v>
      </c>
      <c r="M297" s="344"/>
      <c r="N297" s="337"/>
      <c r="O297" s="1627"/>
      <c r="P297" s="1627"/>
      <c r="AH297" s="1634">
        <v>0</v>
      </c>
    </row>
    <row s="1638" customFormat="1" customHeight="1" ht="18.75" hidden="1">
      <c r="A298" s="1783"/>
      <c r="B298" s="1783"/>
      <c r="C298" s="372" t="s">
        <v>1153</v>
      </c>
      <c r="D298" s="2465"/>
      <c r="E298" s="2207"/>
      <c r="F298" s="2386"/>
      <c r="G298" s="2430"/>
      <c r="H298" s="1503"/>
      <c r="I298" s="654" t="s">
        <v>1152</v>
      </c>
      <c r="J298" s="574"/>
      <c r="K298" s="1503"/>
      <c r="L298" s="217"/>
      <c r="M298" s="344"/>
      <c r="N298" s="337"/>
      <c r="O298" s="1627"/>
      <c r="P298" s="1627"/>
      <c r="AH298" s="1634">
        <v>0</v>
      </c>
    </row>
    <row s="1638" customFormat="1" customHeight="1" ht="0.75" hidden="1">
      <c r="A299" s="1783"/>
      <c r="B299" s="1783"/>
      <c r="C299" s="372" t="s">
        <v>1160</v>
      </c>
      <c r="D299" s="2465"/>
      <c r="E299" s="2207"/>
      <c r="F299" s="2386"/>
      <c r="G299" s="403"/>
      <c r="H299" s="1503"/>
      <c r="I299" s="654"/>
      <c r="J299" s="574"/>
      <c r="K299" s="1503"/>
      <c r="L299" s="217"/>
      <c r="M299" s="344"/>
      <c r="N299" s="337"/>
      <c r="O299" s="1627"/>
      <c r="P299" s="1627"/>
      <c r="AH299" s="1634">
        <v>0</v>
      </c>
    </row>
    <row s="1638" customFormat="1" customHeight="1" ht="18.75" hidden="1">
      <c r="A300" s="1783" t="s">
        <v>234</v>
      </c>
      <c r="B300" s="1783" t="s">
        <v>235</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310</v>
      </c>
      <c r="M300" s="344"/>
      <c r="N300" s="337"/>
      <c r="O300" s="1627"/>
      <c r="P300" s="1627"/>
      <c r="AH300" s="1634">
        <v>0</v>
      </c>
    </row>
    <row s="1638" customFormat="1" customHeight="1" ht="18.75" hidden="1">
      <c r="A301" s="1783"/>
      <c r="B301" s="1783"/>
      <c r="C301" s="372" t="s">
        <v>1153</v>
      </c>
      <c r="D301" s="2465"/>
      <c r="E301" s="2207"/>
      <c r="F301" s="2386"/>
      <c r="G301" s="2430"/>
      <c r="H301" s="1503"/>
      <c r="I301" s="654" t="s">
        <v>1152</v>
      </c>
      <c r="J301" s="574"/>
      <c r="K301" s="1503"/>
      <c r="L301" s="217"/>
      <c r="M301" s="344"/>
      <c r="N301" s="337"/>
      <c r="O301" s="1627"/>
      <c r="P301" s="1627"/>
      <c r="AH301" s="1634">
        <v>0</v>
      </c>
    </row>
    <row s="1638" customFormat="1" customHeight="1" ht="0.75" hidden="1">
      <c r="A302" s="1783"/>
      <c r="B302" s="1783"/>
      <c r="C302" s="372" t="s">
        <v>1160</v>
      </c>
      <c r="D302" s="2465"/>
      <c r="E302" s="2207"/>
      <c r="F302" s="2386"/>
      <c r="G302" s="403"/>
      <c r="H302" s="1503"/>
      <c r="I302" s="654"/>
      <c r="J302" s="574"/>
      <c r="K302" s="1503"/>
      <c r="L302" s="217"/>
      <c r="M302" s="344"/>
      <c r="N302" s="337"/>
      <c r="O302" s="1627"/>
      <c r="P302" s="1627"/>
      <c r="AH302" s="1634">
        <v>0</v>
      </c>
    </row>
    <row s="1638" customFormat="1" customHeight="1" ht="18.75" hidden="1">
      <c r="A303" s="1783" t="s">
        <v>239</v>
      </c>
      <c r="B303" s="1783" t="s">
        <v>240</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310</v>
      </c>
      <c r="M303" s="344"/>
      <c r="N303" s="337"/>
      <c r="O303" s="1627"/>
      <c r="P303" s="1627"/>
      <c r="AH303" s="1634">
        <v>0</v>
      </c>
    </row>
    <row s="1638" customFormat="1" customHeight="1" ht="18.75" hidden="1">
      <c r="A304" s="1783"/>
      <c r="B304" s="1783"/>
      <c r="C304" s="372" t="s">
        <v>1153</v>
      </c>
      <c r="D304" s="2465"/>
      <c r="E304" s="2207"/>
      <c r="F304" s="2386"/>
      <c r="G304" s="2430"/>
      <c r="H304" s="1503"/>
      <c r="I304" s="654" t="s">
        <v>1152</v>
      </c>
      <c r="J304" s="574"/>
      <c r="K304" s="1503"/>
      <c r="L304" s="217"/>
      <c r="M304" s="344"/>
      <c r="N304" s="337"/>
      <c r="O304" s="1627"/>
      <c r="P304" s="1627"/>
      <c r="AH304" s="1634">
        <v>0</v>
      </c>
    </row>
    <row s="1638" customFormat="1" customHeight="1" ht="0.75" hidden="1">
      <c r="A305" s="1783"/>
      <c r="B305" s="1783"/>
      <c r="C305" s="372" t="s">
        <v>1160</v>
      </c>
      <c r="D305" s="2465"/>
      <c r="E305" s="2207"/>
      <c r="F305" s="2386"/>
      <c r="G305" s="403"/>
      <c r="H305" s="1503"/>
      <c r="I305" s="654"/>
      <c r="J305" s="574"/>
      <c r="K305" s="1503"/>
      <c r="L305" s="217"/>
      <c r="M305" s="344"/>
      <c r="N305" s="337"/>
      <c r="O305" s="1627"/>
      <c r="P305" s="1627"/>
      <c r="AH305" s="1634">
        <v>0</v>
      </c>
    </row>
    <row s="1638" customFormat="1" customHeight="1" ht="18.75" hidden="1">
      <c r="A306" s="1783" t="s">
        <v>244</v>
      </c>
      <c r="B306" s="1783" t="s">
        <v>245</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310</v>
      </c>
      <c r="M306" s="344"/>
      <c r="N306" s="337"/>
      <c r="O306" s="1627"/>
      <c r="P306" s="1627"/>
      <c r="AH306" s="1634">
        <v>0</v>
      </c>
    </row>
    <row s="1638" customFormat="1" customHeight="1" ht="18.75" hidden="1">
      <c r="A307" s="1783"/>
      <c r="B307" s="1783"/>
      <c r="C307" s="372" t="s">
        <v>1153</v>
      </c>
      <c r="D307" s="2465"/>
      <c r="E307" s="2207"/>
      <c r="F307" s="2386"/>
      <c r="G307" s="2430"/>
      <c r="H307" s="1503"/>
      <c r="I307" s="654" t="s">
        <v>1152</v>
      </c>
      <c r="J307" s="574"/>
      <c r="K307" s="1503"/>
      <c r="L307" s="217"/>
      <c r="M307" s="344"/>
      <c r="N307" s="337"/>
      <c r="O307" s="1627"/>
      <c r="P307" s="1627"/>
      <c r="AH307" s="1634">
        <v>0</v>
      </c>
    </row>
    <row s="1638" customFormat="1" customHeight="1" ht="0.75" hidden="1">
      <c r="A308" s="1783"/>
      <c r="B308" s="1783"/>
      <c r="C308" s="372" t="s">
        <v>1160</v>
      </c>
      <c r="D308" s="2465"/>
      <c r="E308" s="2207"/>
      <c r="F308" s="2386"/>
      <c r="G308" s="403"/>
      <c r="H308" s="1503"/>
      <c r="I308" s="654"/>
      <c r="J308" s="574"/>
      <c r="K308" s="1503"/>
      <c r="L308" s="217"/>
      <c r="M308" s="344"/>
      <c r="N308" s="337"/>
      <c r="O308" s="1627"/>
      <c r="P308" s="1627"/>
      <c r="AH308" s="1634">
        <v>0</v>
      </c>
    </row>
    <row s="1638" customFormat="1" customHeight="1" ht="18.75" hidden="1">
      <c r="A309" s="1783" t="s">
        <v>249</v>
      </c>
      <c r="B309" s="1783" t="s">
        <v>250</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310</v>
      </c>
      <c r="M309" s="344"/>
      <c r="N309" s="337"/>
      <c r="O309" s="1627"/>
      <c r="P309" s="1627"/>
      <c r="AH309" s="1634">
        <v>0</v>
      </c>
    </row>
    <row s="1638" customFormat="1" customHeight="1" ht="18.75" hidden="1">
      <c r="A310" s="1783"/>
      <c r="B310" s="1783"/>
      <c r="C310" s="372" t="s">
        <v>1153</v>
      </c>
      <c r="D310" s="2465"/>
      <c r="E310" s="2207"/>
      <c r="F310" s="2386"/>
      <c r="G310" s="2430"/>
      <c r="H310" s="1503"/>
      <c r="I310" s="654" t="s">
        <v>1152</v>
      </c>
      <c r="J310" s="574"/>
      <c r="K310" s="1503"/>
      <c r="L310" s="217"/>
      <c r="M310" s="344"/>
      <c r="N310" s="337"/>
      <c r="O310" s="1627"/>
      <c r="P310" s="1627"/>
      <c r="AH310" s="1634">
        <v>0</v>
      </c>
    </row>
    <row s="1638" customFormat="1" customHeight="1" ht="0.75" hidden="1">
      <c r="A311" s="1783"/>
      <c r="B311" s="1783"/>
      <c r="C311" s="372" t="s">
        <v>1160</v>
      </c>
      <c r="D311" s="2465"/>
      <c r="E311" s="2207"/>
      <c r="F311" s="2386"/>
      <c r="G311" s="403"/>
      <c r="H311" s="1503"/>
      <c r="I311" s="654"/>
      <c r="J311" s="574"/>
      <c r="K311" s="1503"/>
      <c r="L311" s="217"/>
      <c r="M311" s="344"/>
      <c r="N311" s="337"/>
      <c r="O311" s="1627"/>
      <c r="P311" s="1627"/>
      <c r="AH311" s="1634">
        <v>0</v>
      </c>
    </row>
    <row s="1638" customFormat="1" customHeight="1" ht="18.75" hidden="1">
      <c r="A312" s="1783" t="s">
        <v>254</v>
      </c>
      <c r="B312" s="1783" t="s">
        <v>255</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310</v>
      </c>
      <c r="M312" s="344"/>
      <c r="N312" s="337"/>
      <c r="O312" s="1627"/>
      <c r="P312" s="1627"/>
      <c r="AH312" s="1634">
        <v>0</v>
      </c>
    </row>
    <row s="1638" customFormat="1" customHeight="1" ht="18.75" hidden="1">
      <c r="A313" s="1783"/>
      <c r="B313" s="1783"/>
      <c r="C313" s="372" t="s">
        <v>1153</v>
      </c>
      <c r="D313" s="2465"/>
      <c r="E313" s="2207"/>
      <c r="F313" s="2386"/>
      <c r="G313" s="2430"/>
      <c r="H313" s="1503"/>
      <c r="I313" s="654" t="s">
        <v>1152</v>
      </c>
      <c r="J313" s="574"/>
      <c r="K313" s="1503"/>
      <c r="L313" s="217"/>
      <c r="M313" s="344"/>
      <c r="N313" s="337"/>
      <c r="O313" s="1627"/>
      <c r="P313" s="1627"/>
      <c r="AH313" s="1634">
        <v>0</v>
      </c>
    </row>
    <row s="1638" customFormat="1" customHeight="1" ht="0.75" hidden="1">
      <c r="A314" s="1783"/>
      <c r="B314" s="1783"/>
      <c r="C314" s="372" t="s">
        <v>1160</v>
      </c>
      <c r="D314" s="2465"/>
      <c r="E314" s="2207"/>
      <c r="F314" s="2386"/>
      <c r="G314" s="403"/>
      <c r="H314" s="1503"/>
      <c r="I314" s="654"/>
      <c r="J314" s="574"/>
      <c r="K314" s="1503"/>
      <c r="L314" s="217"/>
      <c r="M314" s="344"/>
      <c r="N314" s="337"/>
      <c r="O314" s="1627"/>
      <c r="P314" s="1627"/>
      <c r="AH314" s="1634">
        <v>0</v>
      </c>
    </row>
    <row s="1638" customFormat="1" customHeight="1" ht="18.75" hidden="1">
      <c r="A315" s="1783" t="s">
        <v>259</v>
      </c>
      <c r="B315" s="1783" t="s">
        <v>260</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310</v>
      </c>
      <c r="M315" s="344"/>
      <c r="N315" s="337"/>
      <c r="O315" s="1627"/>
      <c r="P315" s="1627"/>
      <c r="AH315" s="1634">
        <v>0</v>
      </c>
    </row>
    <row s="1638" customFormat="1" customHeight="1" ht="18.75" hidden="1">
      <c r="A316" s="1783"/>
      <c r="B316" s="1783"/>
      <c r="C316" s="372" t="s">
        <v>1153</v>
      </c>
      <c r="D316" s="2465"/>
      <c r="E316" s="2207"/>
      <c r="F316" s="2386"/>
      <c r="G316" s="2430"/>
      <c r="H316" s="1503"/>
      <c r="I316" s="654" t="s">
        <v>1152</v>
      </c>
      <c r="J316" s="574"/>
      <c r="K316" s="1503"/>
      <c r="L316" s="217"/>
      <c r="M316" s="344"/>
      <c r="N316" s="337"/>
      <c r="O316" s="1627"/>
      <c r="P316" s="1627"/>
      <c r="AH316" s="1634">
        <v>0</v>
      </c>
    </row>
    <row s="1638" customFormat="1" customHeight="1" ht="0.75" hidden="1">
      <c r="A317" s="1783"/>
      <c r="B317" s="1783"/>
      <c r="C317" s="372" t="s">
        <v>1160</v>
      </c>
      <c r="D317" s="2465"/>
      <c r="E317" s="2207"/>
      <c r="F317" s="2386"/>
      <c r="G317" s="403"/>
      <c r="H317" s="1503"/>
      <c r="I317" s="654"/>
      <c r="J317" s="574"/>
      <c r="K317" s="1503"/>
      <c r="L317" s="217"/>
      <c r="M317" s="344"/>
      <c r="N317" s="337"/>
      <c r="O317" s="1627"/>
      <c r="P317" s="1627"/>
      <c r="AH317" s="1634">
        <v>0</v>
      </c>
    </row>
    <row s="1638" customFormat="1" customHeight="1" ht="18.75" hidden="1">
      <c r="A318" s="1783" t="s">
        <v>264</v>
      </c>
      <c r="B318" s="1783" t="s">
        <v>265</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310</v>
      </c>
      <c r="M318" s="344"/>
      <c r="N318" s="337"/>
      <c r="O318" s="1627"/>
      <c r="P318" s="1627"/>
      <c r="AH318" s="1634">
        <v>0</v>
      </c>
    </row>
    <row s="1638" customFormat="1" customHeight="1" ht="18.75" hidden="1">
      <c r="A319" s="1783"/>
      <c r="B319" s="1783"/>
      <c r="C319" s="372" t="s">
        <v>1153</v>
      </c>
      <c r="D319" s="2465"/>
      <c r="E319" s="2207"/>
      <c r="F319" s="2386"/>
      <c r="G319" s="2430"/>
      <c r="H319" s="1503"/>
      <c r="I319" s="654" t="s">
        <v>1152</v>
      </c>
      <c r="J319" s="574"/>
      <c r="K319" s="1503"/>
      <c r="L319" s="217"/>
      <c r="M319" s="344"/>
      <c r="N319" s="337"/>
      <c r="O319" s="1627"/>
      <c r="P319" s="1627"/>
      <c r="AH319" s="1634">
        <v>0</v>
      </c>
    </row>
    <row s="1638" customFormat="1" customHeight="1" ht="0.75" hidden="1">
      <c r="A320" s="1783"/>
      <c r="B320" s="1783"/>
      <c r="C320" s="372" t="s">
        <v>1160</v>
      </c>
      <c r="D320" s="2465"/>
      <c r="E320" s="2207"/>
      <c r="F320" s="2386"/>
      <c r="G320" s="403"/>
      <c r="H320" s="1503"/>
      <c r="I320" s="654"/>
      <c r="J320" s="574"/>
      <c r="K320" s="1503"/>
      <c r="L320" s="217"/>
      <c r="M320" s="344"/>
      <c r="N320" s="337"/>
      <c r="O320" s="1627"/>
      <c r="P320" s="1627"/>
      <c r="AH320" s="1634">
        <v>0</v>
      </c>
    </row>
    <row s="1638" customFormat="1" customHeight="1" ht="18.75" hidden="1">
      <c r="A321" s="1783" t="s">
        <v>269</v>
      </c>
      <c r="B321" s="1783" t="s">
        <v>270</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310</v>
      </c>
      <c r="M321" s="344"/>
      <c r="N321" s="337"/>
      <c r="O321" s="1627"/>
      <c r="P321" s="1627"/>
      <c r="AH321" s="1634">
        <v>0</v>
      </c>
    </row>
    <row s="1638" customFormat="1" customHeight="1" ht="18.75" hidden="1">
      <c r="A322" s="1783"/>
      <c r="B322" s="1783"/>
      <c r="C322" s="372" t="s">
        <v>1153</v>
      </c>
      <c r="D322" s="2465"/>
      <c r="E322" s="2207"/>
      <c r="F322" s="2386"/>
      <c r="G322" s="2430"/>
      <c r="H322" s="1503"/>
      <c r="I322" s="654" t="s">
        <v>1152</v>
      </c>
      <c r="J322" s="574"/>
      <c r="K322" s="1503"/>
      <c r="L322" s="217"/>
      <c r="M322" s="344"/>
      <c r="N322" s="337"/>
      <c r="O322" s="1627"/>
      <c r="P322" s="1627"/>
      <c r="AH322" s="1634">
        <v>0</v>
      </c>
    </row>
    <row s="1638" customFormat="1" customHeight="1" ht="0.75" hidden="1">
      <c r="A323" s="1783"/>
      <c r="B323" s="1783"/>
      <c r="C323" s="372" t="s">
        <v>1160</v>
      </c>
      <c r="D323" s="2465"/>
      <c r="E323" s="2207"/>
      <c r="F323" s="2386"/>
      <c r="G323" s="403"/>
      <c r="H323" s="1503"/>
      <c r="I323" s="654"/>
      <c r="J323" s="574"/>
      <c r="K323" s="1503"/>
      <c r="L323" s="217"/>
      <c r="M323" s="344"/>
      <c r="N323" s="337"/>
      <c r="O323" s="1627"/>
      <c r="P323" s="1627"/>
      <c r="AH323" s="1634">
        <v>0</v>
      </c>
    </row>
    <row s="1638" customFormat="1" customHeight="1" ht="18.75" hidden="1">
      <c r="A324" s="1783" t="s">
        <v>274</v>
      </c>
      <c r="B324" s="1783" t="s">
        <v>275</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310</v>
      </c>
      <c r="M324" s="344"/>
      <c r="N324" s="337"/>
      <c r="O324" s="1627"/>
      <c r="P324" s="1627"/>
      <c r="AH324" s="1634">
        <v>0</v>
      </c>
    </row>
    <row s="1638" customFormat="1" customHeight="1" ht="18.75" hidden="1">
      <c r="A325" s="1783"/>
      <c r="B325" s="1783"/>
      <c r="C325" s="372" t="s">
        <v>1153</v>
      </c>
      <c r="D325" s="2465"/>
      <c r="E325" s="2207"/>
      <c r="F325" s="2386"/>
      <c r="G325" s="2430"/>
      <c r="H325" s="1503"/>
      <c r="I325" s="654" t="s">
        <v>1152</v>
      </c>
      <c r="J325" s="574"/>
      <c r="K325" s="1503"/>
      <c r="L325" s="217"/>
      <c r="M325" s="344"/>
      <c r="N325" s="337"/>
      <c r="O325" s="1627"/>
      <c r="P325" s="1627"/>
      <c r="AH325" s="1634">
        <v>0</v>
      </c>
    </row>
    <row s="1638" customFormat="1" customHeight="1" ht="0.75" hidden="1">
      <c r="A326" s="1783"/>
      <c r="B326" s="1783"/>
      <c r="C326" s="372" t="s">
        <v>1160</v>
      </c>
      <c r="D326" s="2465"/>
      <c r="E326" s="2207"/>
      <c r="F326" s="2386"/>
      <c r="G326" s="403"/>
      <c r="H326" s="1503"/>
      <c r="I326" s="654"/>
      <c r="J326" s="574"/>
      <c r="K326" s="1503"/>
      <c r="L326" s="217"/>
      <c r="M326" s="344"/>
      <c r="N326" s="337"/>
      <c r="O326" s="1627"/>
      <c r="P326" s="1627"/>
      <c r="AH326" s="1634">
        <v>0</v>
      </c>
    </row>
    <row s="1638" customFormat="1" customHeight="1" ht="18.75" hidden="1">
      <c r="A327" s="1783" t="s">
        <v>279</v>
      </c>
      <c r="B327" s="1783" t="s">
        <v>280</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310</v>
      </c>
      <c r="M327" s="344"/>
      <c r="N327" s="337"/>
      <c r="O327" s="1627"/>
      <c r="P327" s="1627"/>
      <c r="AH327" s="1634">
        <v>0</v>
      </c>
    </row>
    <row s="1638" customFormat="1" customHeight="1" ht="18.75" hidden="1">
      <c r="A328" s="1783"/>
      <c r="B328" s="1783"/>
      <c r="C328" s="372" t="s">
        <v>1153</v>
      </c>
      <c r="D328" s="2465"/>
      <c r="E328" s="2207"/>
      <c r="F328" s="2386"/>
      <c r="G328" s="2430"/>
      <c r="H328" s="1503"/>
      <c r="I328" s="654" t="s">
        <v>1152</v>
      </c>
      <c r="J328" s="574"/>
      <c r="K328" s="1503"/>
      <c r="L328" s="217"/>
      <c r="M328" s="344"/>
      <c r="N328" s="337"/>
      <c r="O328" s="1627"/>
      <c r="P328" s="1627"/>
      <c r="AH328" s="1634">
        <v>0</v>
      </c>
    </row>
    <row s="1638" customFormat="1" customHeight="1" ht="1.05">
      <c r="A329" s="1783"/>
      <c r="B329" s="1783"/>
      <c r="C329" s="372" t="s">
        <v>1160</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82A007-4BED-C043-4A64-0.3625FB16}"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122</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Филиал ПАО "ОГК-2"-Ставропольская ГРЭС</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304</v>
      </c>
      <c r="E8" s="2212"/>
      <c r="F8" s="2212"/>
      <c r="G8" s="2212"/>
      <c r="H8" s="2392" t="s">
        <v>305</v>
      </c>
      <c r="R8" s="377">
        <v>14</v>
      </c>
    </row>
    <row customHeight="1" ht="24">
      <c r="C9" s="379"/>
      <c r="D9" s="389" t="s">
        <v>88</v>
      </c>
      <c r="E9" s="111" t="s">
        <v>306</v>
      </c>
      <c r="F9" s="111" t="s">
        <v>307</v>
      </c>
      <c r="G9" s="111" t="s">
        <v>394</v>
      </c>
      <c r="H9" s="2392"/>
      <c r="R9" s="377">
        <v>23</v>
      </c>
    </row>
    <row customHeight="1" ht="14.699999999999998">
      <c r="A10" s="346"/>
      <c r="C10" s="379"/>
      <c r="D10" s="150" t="s">
        <v>109</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1161</v>
      </c>
      <c r="R10" s="377">
        <v>14</v>
      </c>
    </row>
    <row customHeight="1" ht="14.699999999999998">
      <c r="A11" s="346"/>
      <c r="C11" s="379"/>
      <c r="D11" s="150" t="s">
        <v>110</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326</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0FA806-B7E3-A662-91D5-0.DDC3AC12}"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Филиал ПАО "ОГК-2"-Ставропольская ГРЭС</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128</v>
      </c>
      <c r="F9" s="2106"/>
      <c r="G9" s="2130" t="s">
        <v>105</v>
      </c>
      <c r="H9" s="2130" t="s">
        <v>88</v>
      </c>
      <c r="I9" s="2130"/>
      <c r="J9" s="2130" t="s">
        <v>129</v>
      </c>
      <c r="K9" s="2158" t="s">
        <v>130</v>
      </c>
      <c r="L9" s="2158"/>
      <c r="M9" s="2158"/>
      <c r="N9" s="2158"/>
      <c r="O9" s="2158" t="s">
        <v>131</v>
      </c>
      <c r="P9" s="2158"/>
      <c r="Q9" s="2158"/>
      <c r="R9" s="2158"/>
      <c r="S9" s="2158" t="s">
        <v>132</v>
      </c>
      <c r="T9" s="2158"/>
      <c r="U9" s="2158"/>
      <c r="V9" s="2158"/>
      <c r="W9" s="2130" t="s">
        <v>133</v>
      </c>
      <c r="AR9" s="107">
        <v>27</v>
      </c>
    </row>
    <row customHeight="1" ht="31.5">
      <c r="D10" s="2130"/>
      <c r="E10" s="1287" t="s">
        <v>89</v>
      </c>
      <c r="F10" s="1287" t="s">
        <v>134</v>
      </c>
      <c r="G10" s="2130"/>
      <c r="H10" s="2130"/>
      <c r="I10" s="2130"/>
      <c r="J10" s="2130"/>
      <c r="K10" s="113" t="s">
        <v>108</v>
      </c>
      <c r="L10" s="2130" t="s">
        <v>88</v>
      </c>
      <c r="M10" s="2130"/>
      <c r="N10" s="113" t="s">
        <v>135</v>
      </c>
      <c r="O10" s="113" t="s">
        <v>108</v>
      </c>
      <c r="P10" s="2130" t="s">
        <v>88</v>
      </c>
      <c r="Q10" s="2130"/>
      <c r="R10" s="113" t="s">
        <v>135</v>
      </c>
      <c r="S10" s="286" t="s">
        <v>108</v>
      </c>
      <c r="T10" s="2130" t="s">
        <v>88</v>
      </c>
      <c r="U10" s="2130"/>
      <c r="V10" s="286" t="s">
        <v>89</v>
      </c>
      <c r="W10" s="2130"/>
      <c r="Z10" s="1262" t="s">
        <v>136</v>
      </c>
      <c r="AA10" s="1262" t="s">
        <v>137</v>
      </c>
      <c r="AB10" s="1262" t="s">
        <v>138</v>
      </c>
      <c r="AC10" s="1262" t="s">
        <v>139</v>
      </c>
      <c r="AD10" s="1262" t="s">
        <v>140</v>
      </c>
      <c r="AE10" s="1262" t="s">
        <v>141</v>
      </c>
      <c r="AF10" s="1262" t="s">
        <v>142</v>
      </c>
      <c r="AG10" s="1262" t="s">
        <v>143</v>
      </c>
      <c r="AH10" s="1262" t="s">
        <v>144</v>
      </c>
      <c r="AI10" s="1262" t="s">
        <v>145</v>
      </c>
      <c r="AJ10" s="1262" t="s">
        <v>146</v>
      </c>
      <c r="AK10" s="1262" t="s">
        <v>147</v>
      </c>
      <c r="AL10" s="1262" t="s">
        <v>148</v>
      </c>
      <c r="AM10" s="1262" t="s">
        <v>149</v>
      </c>
      <c r="AN10" s="1262" t="s">
        <v>150</v>
      </c>
      <c r="AO10" s="1262" t="s">
        <v>151</v>
      </c>
      <c r="AP10" s="1262" t="s">
        <v>152</v>
      </c>
      <c r="AQ10" s="1262" t="s">
        <v>153</v>
      </c>
      <c r="AR10" s="107">
        <v>30</v>
      </c>
    </row>
    <row s="1627" customFormat="1" customHeight="1" ht="12" hidden="1">
      <c r="D11" s="1252" t="s">
        <v>109</v>
      </c>
      <c r="E11" s="1252" t="s">
        <v>110</v>
      </c>
      <c r="F11" s="1252"/>
      <c r="G11" s="1252" t="s">
        <v>90</v>
      </c>
      <c r="H11" s="2159" t="s">
        <v>111</v>
      </c>
      <c r="I11" s="2159"/>
      <c r="J11" s="1252" t="s">
        <v>92</v>
      </c>
      <c r="K11" s="1252" t="s">
        <v>93</v>
      </c>
      <c r="L11" s="2159" t="s">
        <v>112</v>
      </c>
      <c r="M11" s="2159"/>
      <c r="N11" s="1252" t="s">
        <v>154</v>
      </c>
      <c r="O11" s="1252" t="s">
        <v>155</v>
      </c>
      <c r="P11" s="2159" t="s">
        <v>156</v>
      </c>
      <c r="Q11" s="2159"/>
      <c r="R11" s="1252" t="s">
        <v>157</v>
      </c>
      <c r="S11" s="1252" t="s">
        <v>156</v>
      </c>
      <c r="T11" s="2159" t="s">
        <v>157</v>
      </c>
      <c r="U11" s="2159"/>
      <c r="V11" s="1252" t="s">
        <v>158</v>
      </c>
      <c r="W11" s="1252" t="s">
        <v>159</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160</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161</v>
      </c>
      <c r="AD13" s="1270" t="s">
        <v>162</v>
      </c>
      <c r="AE13" s="1270" t="s">
        <v>163</v>
      </c>
      <c r="AF13" s="1270" t="s">
        <v>164</v>
      </c>
      <c r="AG13" s="1270" t="s">
        <v>165</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166</v>
      </c>
      <c r="AD18" s="1270" t="s">
        <v>167</v>
      </c>
      <c r="AE18" s="1270" t="s">
        <v>168</v>
      </c>
      <c r="AF18" s="1270" t="s">
        <v>169</v>
      </c>
      <c r="AG18" s="1270" t="s">
        <v>170</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171</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166</v>
      </c>
      <c r="AD23" s="1270" t="s">
        <v>167</v>
      </c>
      <c r="AE23" s="1270" t="s">
        <v>168</v>
      </c>
      <c r="AF23" s="1270" t="s">
        <v>169</v>
      </c>
      <c r="AG23" s="1270" t="s">
        <v>170</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172</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173</v>
      </c>
      <c r="AD28" s="1270" t="s">
        <v>174</v>
      </c>
      <c r="AE28" s="1270" t="s">
        <v>175</v>
      </c>
      <c r="AF28" s="1270" t="s">
        <v>176</v>
      </c>
      <c r="AG28" s="1270" t="s">
        <v>177</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178</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179</v>
      </c>
      <c r="AD33" s="1270" t="s">
        <v>180</v>
      </c>
      <c r="AE33" s="1270" t="s">
        <v>181</v>
      </c>
      <c r="AF33" s="1270" t="s">
        <v>182</v>
      </c>
      <c r="AG33" s="1270" t="s">
        <v>183</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184</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185</v>
      </c>
      <c r="AD38" s="1270" t="s">
        <v>186</v>
      </c>
      <c r="AE38" s="1270" t="s">
        <v>187</v>
      </c>
      <c r="AF38" s="1270" t="s">
        <v>188</v>
      </c>
      <c r="AG38" s="1270" t="s">
        <v>189</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190</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191</v>
      </c>
      <c r="AD43" s="1270" t="s">
        <v>192</v>
      </c>
      <c r="AE43" s="1270" t="s">
        <v>193</v>
      </c>
      <c r="AF43" s="1270" t="s">
        <v>194</v>
      </c>
      <c r="AG43" s="1270" t="s">
        <v>195</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196</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197</v>
      </c>
      <c r="AD48" s="1270" t="s">
        <v>198</v>
      </c>
      <c r="AE48" s="1270" t="s">
        <v>199</v>
      </c>
      <c r="AF48" s="1270" t="s">
        <v>200</v>
      </c>
      <c r="AG48" s="1270" t="s">
        <v>201</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202</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203</v>
      </c>
      <c r="AD53" s="1270" t="s">
        <v>204</v>
      </c>
      <c r="AE53" s="1270" t="s">
        <v>205</v>
      </c>
      <c r="AF53" s="1270" t="s">
        <v>206</v>
      </c>
      <c r="AG53" s="1270" t="s">
        <v>207</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208</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209</v>
      </c>
      <c r="AD58" s="1270" t="s">
        <v>210</v>
      </c>
      <c r="AE58" s="1270" t="s">
        <v>211</v>
      </c>
      <c r="AF58" s="1270" t="s">
        <v>212</v>
      </c>
      <c r="AG58" s="1270" t="s">
        <v>213</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214</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215</v>
      </c>
      <c r="AD63" s="1270" t="s">
        <v>216</v>
      </c>
      <c r="AE63" s="1270" t="s">
        <v>217</v>
      </c>
      <c r="AF63" s="1270" t="s">
        <v>218</v>
      </c>
      <c r="AG63" s="1270" t="s">
        <v>219</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220</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221</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222</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223</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224</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225</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226</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227</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228</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229</v>
      </c>
      <c r="AD79" s="1270" t="s">
        <v>230</v>
      </c>
      <c r="AE79" s="1270" t="s">
        <v>231</v>
      </c>
      <c r="AF79" s="1270" t="s">
        <v>232</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233</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234</v>
      </c>
      <c r="AD84" s="1270" t="s">
        <v>235</v>
      </c>
      <c r="AE84" s="1270" t="s">
        <v>236</v>
      </c>
      <c r="AF84" s="1270" t="s">
        <v>237</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238</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239</v>
      </c>
      <c r="AD89" s="1270" t="s">
        <v>240</v>
      </c>
      <c r="AE89" s="1270" t="s">
        <v>241</v>
      </c>
      <c r="AF89" s="1270" t="s">
        <v>242</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243</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244</v>
      </c>
      <c r="AD94" s="1270" t="s">
        <v>245</v>
      </c>
      <c r="AE94" s="1270" t="s">
        <v>246</v>
      </c>
      <c r="AF94" s="1270" t="s">
        <v>247</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248</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249</v>
      </c>
      <c r="AD99" s="1270" t="s">
        <v>250</v>
      </c>
      <c r="AE99" s="1270" t="s">
        <v>251</v>
      </c>
      <c r="AF99" s="1270" t="s">
        <v>252</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253</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254</v>
      </c>
      <c r="AD105" s="1270" t="s">
        <v>255</v>
      </c>
      <c r="AE105" s="1270" t="s">
        <v>256</v>
      </c>
      <c r="AF105" s="1270" t="s">
        <v>257</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258</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259</v>
      </c>
      <c r="AD110" s="1270" t="s">
        <v>260</v>
      </c>
      <c r="AE110" s="1270" t="s">
        <v>261</v>
      </c>
      <c r="AF110" s="1270" t="s">
        <v>262</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263</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264</v>
      </c>
      <c r="AD115" s="1270" t="s">
        <v>265</v>
      </c>
      <c r="AE115" s="1270" t="s">
        <v>266</v>
      </c>
      <c r="AF115" s="1270" t="s">
        <v>267</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268</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269</v>
      </c>
      <c r="AD121" s="1270" t="s">
        <v>270</v>
      </c>
      <c r="AE121" s="1270" t="s">
        <v>271</v>
      </c>
      <c r="AF121" s="1270" t="s">
        <v>272</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273</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274</v>
      </c>
      <c r="AD126" s="1270" t="s">
        <v>275</v>
      </c>
      <c r="AE126" s="1270" t="s">
        <v>276</v>
      </c>
      <c r="AF126" s="1270" t="s">
        <v>277</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278</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279</v>
      </c>
      <c r="AD131" s="1270" t="s">
        <v>280</v>
      </c>
      <c r="AE131" s="1270" t="s">
        <v>281</v>
      </c>
      <c r="AF131" s="1270" t="s">
        <v>282</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051DF1-A74A-7F2C-4C44-0.A8E0BA06}" mc:Ignorable="x14ac xr xr2 xr3">
  <sheetPr>
    <tabColor theme="2" tint="-0.1"/>
  </sheetPr>
  <dimension ref="A1:Z30"/>
  <sheetViews>
    <sheetView topLeftCell="A1" showGridLines="0" zoomScale="90" workbookViewId="0">
      <selection activeCell="M8" sqref="M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638" width="25.7109375" customWidth="1"/>
    <col min="12" max="12" style="1638" width="34.00390625" customWidth="1"/>
    <col min="13" max="13" style="1638" width="25.7109375" customWidth="1"/>
    <col min="14" max="14" style="1638" width="34.00390625" customWidth="1"/>
    <col min="15" max="15" style="1369" width="50.00390625" customWidth="1"/>
    <col min="16" max="24" style="1638" width="10.00390625" customWidth="1"/>
    <col min="25" max="25" style="678" width="10.00390625" customWidth="1"/>
    <col min="26" max="26" style="1638" width="10.57421875" hidden="1"/>
  </cols>
  <sheetData>
    <row s="1369" customFormat="1" customHeight="1" ht="22.5" hidden="1">
      <c r="C1" s="675"/>
      <c r="G1" s="420">
        <v>4</v>
      </c>
      <c r="I1" s="420">
        <v>4</v>
      </c>
      <c r="K1" s="1369">
        <v>4</v>
      </c>
      <c r="L1" s="1369"/>
      <c r="M1" s="1369">
        <v>4</v>
      </c>
      <c r="N1" s="1369"/>
      <c r="Y1" s="423"/>
      <c r="Z1" s="420" t="s">
        <v>14</v>
      </c>
    </row>
    <row s="1638" customFormat="1" customHeight="1" ht="15" hidden="1">
      <c r="A2" s="365"/>
      <c r="C2" s="179"/>
      <c r="D2" s="349"/>
      <c r="E2" s="676"/>
      <c r="F2" s="525"/>
      <c r="G2" s="619"/>
      <c r="H2" s="619"/>
      <c r="I2" s="619"/>
      <c r="J2" s="619"/>
      <c r="K2" s="619"/>
      <c r="L2" s="619"/>
      <c r="M2" s="619"/>
      <c r="N2" s="619"/>
      <c r="Y2" s="677"/>
      <c r="Z2" s="512">
        <v>0</v>
      </c>
    </row>
    <row s="1369" customFormat="1" customHeight="1" ht="15" hidden="1">
      <c r="C3" s="675"/>
      <c r="K3" s="1369"/>
      <c r="L3" s="1369"/>
      <c r="M3" s="1369"/>
      <c r="N3" s="1369"/>
      <c r="Y3" s="423"/>
      <c r="Z3" s="420">
        <v>0</v>
      </c>
    </row>
    <row customHeight="1" ht="15.75">
      <c r="C4" s="179"/>
      <c r="D4" s="512"/>
      <c r="E4" s="512"/>
      <c r="F4" s="512"/>
      <c r="G4" s="512"/>
      <c r="H4" s="512"/>
      <c r="I4" s="512"/>
      <c r="J4" s="512"/>
      <c r="K4" s="1638"/>
      <c r="L4" s="1638"/>
      <c r="M4" s="1638"/>
      <c r="N4" s="1638"/>
      <c r="Z4" s="508">
        <v>15</v>
      </c>
    </row>
    <row customHeight="1" ht="66">
      <c r="C5" s="179"/>
      <c r="D5" s="2240" t="s">
        <v>1162</v>
      </c>
      <c r="E5" s="2240"/>
      <c r="F5" s="2240"/>
      <c r="G5" s="2240"/>
      <c r="H5" s="2240"/>
      <c r="I5" s="2240"/>
      <c r="J5" s="2240"/>
      <c r="K5" s="2251"/>
      <c r="L5" s="2251"/>
      <c r="M5" s="2251"/>
      <c r="N5" s="2251"/>
      <c r="Z5" s="508">
        <v>63</v>
      </c>
    </row>
    <row customHeight="1" ht="15.75">
      <c r="C6" s="179"/>
      <c r="D6" s="2179" t="str">
        <f>IF(org=0,"Не определено",org)</f>
        <v>Филиал ПАО "ОГК-2"-Ставропольская ГРЭС</v>
      </c>
      <c r="E6" s="2179"/>
      <c r="F6" s="2179"/>
      <c r="G6" s="2179"/>
      <c r="H6" s="2179"/>
      <c r="I6" s="2179"/>
      <c r="J6" s="2179"/>
      <c r="K6" s="2252"/>
      <c r="L6" s="2252"/>
      <c r="M6" s="2252"/>
      <c r="N6" s="2252"/>
      <c r="O6" s="540"/>
      <c r="Z6" s="508">
        <v>15</v>
      </c>
    </row>
    <row customHeight="1" ht="15.75">
      <c r="C7" s="179"/>
      <c r="D7" s="755"/>
      <c r="E7" s="512"/>
      <c r="F7" s="512"/>
      <c r="G7" s="540">
        <v>22</v>
      </c>
      <c r="I7" s="540">
        <v>1</v>
      </c>
      <c r="J7" s="755"/>
      <c r="K7" s="1369" t="s">
        <v>22</v>
      </c>
      <c r="L7" s="1638"/>
      <c r="M7" s="1369" t="s">
        <v>22</v>
      </c>
      <c r="N7" s="1638"/>
      <c r="Z7" s="508">
        <v>15</v>
      </c>
    </row>
    <row s="1638" customFormat="1" customHeight="1" ht="1.05">
      <c r="A8" s="762"/>
      <c r="C8" s="179"/>
      <c r="D8" s="512"/>
      <c r="E8" s="512"/>
      <c r="F8" s="512"/>
      <c r="G8" s="540"/>
      <c r="H8" s="755"/>
      <c r="I8" s="540" t="s">
        <v>117</v>
      </c>
      <c r="J8" s="755"/>
      <c r="K8" s="1369" t="s">
        <v>123</v>
      </c>
      <c r="L8" s="755"/>
      <c r="M8" s="1369" t="s">
        <v>125</v>
      </c>
      <c r="N8" s="755"/>
      <c r="O8" s="420"/>
      <c r="Y8" s="678"/>
      <c r="Z8" s="761">
        <v>1</v>
      </c>
    </row>
    <row customHeight="1" ht="15.75">
      <c r="C9" s="179"/>
      <c r="D9" s="714"/>
      <c r="E9" s="2370" t="s">
        <v>105</v>
      </c>
      <c r="F9" s="2371"/>
      <c r="G9" s="2398" t="str">
        <f>IF(G8="","",INDEX(DIFFERENTIATION_UNMERGE_VD,MATCH(G8,DIFFERENTIATION_ID_DIFF,0)))</f>
        <v/>
      </c>
      <c r="H9" s="2399"/>
      <c r="I9" s="2398"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399"/>
      <c r="K9" s="2398" t="str">
        <f>IF(K8="","",INDEX(DIFFERENTIATION_UNMERGE_VD,MATCH(K8,DIFFERENTIATION_ID_DIFF,0)))</f>
        <v>Передача. Тепловая энергия</v>
      </c>
      <c r="L9" s="2399"/>
      <c r="M9" s="2398" t="str">
        <f>IF(M8="","",INDEX(DIFFERENTIATION_UNMERGE_VD,MATCH(M8,DIFFERENTIATION_ID_DIFF,0)))</f>
        <v>Производство. Теплоноситель</v>
      </c>
      <c r="N9" s="2399"/>
      <c r="O9" s="2178" t="s">
        <v>305</v>
      </c>
      <c r="Z9" s="508">
        <v>15</v>
      </c>
    </row>
    <row s="1638" customFormat="1" customHeight="1" ht="15.75">
      <c r="A10" s="762"/>
      <c r="C10" s="179"/>
      <c r="D10" s="714"/>
      <c r="E10" s="2370" t="s">
        <v>568</v>
      </c>
      <c r="F10" s="2371"/>
      <c r="G10" s="2398" t="str">
        <f>IF(G8="","",INDEX(DIFFERENTIATION_UNMERGE_AREA,MATCH(G8,DIFFERENTIATION_ID_DIFF,0)))</f>
        <v/>
      </c>
      <c r="H10" s="2399"/>
      <c r="I10" s="2398" t="str">
        <f>IF(I8="","",INDEX(DIFFERENTIATION_UNMERGE_AREA,MATCH(I8,DIFFERENTIATION_ID_DIFF,0)))</f>
        <v>без дифференциации</v>
      </c>
      <c r="J10" s="2399"/>
      <c r="K10" s="2398" t="str">
        <f>IF(K8="","",INDEX(DIFFERENTIATION_UNMERGE_AREA,MATCH(K8,DIFFERENTIATION_ID_DIFF,0)))</f>
        <v>без дифференциации</v>
      </c>
      <c r="L10" s="2399"/>
      <c r="M10" s="2398" t="str">
        <f>IF(M8="","",INDEX(DIFFERENTIATION_UNMERGE_AREA,MATCH(M8,DIFFERENTIATION_ID_DIFF,0)))</f>
        <v>без дифференциации</v>
      </c>
      <c r="N10" s="2399"/>
      <c r="O10" s="2202"/>
      <c r="Y10" s="678"/>
      <c r="Z10" s="761">
        <v>15</v>
      </c>
    </row>
    <row s="1638" customFormat="1" customHeight="1" ht="15.75">
      <c r="A11" s="762"/>
      <c r="C11" s="179"/>
      <c r="D11" s="714"/>
      <c r="E11" s="2370" t="s">
        <v>569</v>
      </c>
      <c r="F11" s="2371"/>
      <c r="G11" s="2398" t="str">
        <f>IF(G8="","",INDEX(DIFFERENTIATION_UNMERGE_SYSTEM,MATCH(G8,DIFFERENTIATION_ID_DIFF,0)))</f>
        <v/>
      </c>
      <c r="H11" s="2399"/>
      <c r="I11" s="2398" t="str">
        <f>IF(I8="","",INDEX(DIFFERENTIATION_UNMERGE_SYSTEM,MATCH(I8,DIFFERENTIATION_ID_DIFF,0)))</f>
        <v>без дифференциации</v>
      </c>
      <c r="J11" s="2399"/>
      <c r="K11" s="2398" t="str">
        <f>IF(K8="","",INDEX(DIFFERENTIATION_UNMERGE_SYSTEM,MATCH(K8,DIFFERENTIATION_ID_DIFF,0)))</f>
        <v>без дифференциации</v>
      </c>
      <c r="L11" s="2399"/>
      <c r="M11" s="2398" t="str">
        <f>IF(M8="","",INDEX(DIFFERENTIATION_UNMERGE_SYSTEM,MATCH(M8,DIFFERENTIATION_ID_DIFF,0)))</f>
        <v>без дифференциации</v>
      </c>
      <c r="N11" s="2399"/>
      <c r="O11" s="2202"/>
      <c r="Y11" s="678"/>
      <c r="Z11" s="761">
        <v>15</v>
      </c>
    </row>
    <row s="1638" customFormat="1" customHeight="1" ht="15.75">
      <c r="A12" s="762"/>
      <c r="C12" s="179"/>
      <c r="D12" s="2372" t="s">
        <v>304</v>
      </c>
      <c r="E12" s="2373"/>
      <c r="F12" s="2373"/>
      <c r="G12" s="890"/>
      <c r="H12" s="890"/>
      <c r="I12" s="890"/>
      <c r="J12" s="890"/>
      <c r="K12" s="2370"/>
      <c r="L12" s="2370"/>
      <c r="M12" s="2370"/>
      <c r="N12" s="2370"/>
      <c r="O12" s="2202"/>
      <c r="Y12" s="678"/>
      <c r="Z12" s="761">
        <v>15</v>
      </c>
    </row>
    <row customHeight="1" ht="35.699999999999996">
      <c r="C13" s="179"/>
      <c r="D13" s="808" t="s">
        <v>88</v>
      </c>
      <c r="E13" s="810" t="s">
        <v>306</v>
      </c>
      <c r="F13" s="810" t="s">
        <v>570</v>
      </c>
      <c r="G13" s="811" t="s">
        <v>307</v>
      </c>
      <c r="H13" s="810" t="s">
        <v>394</v>
      </c>
      <c r="I13" s="811" t="s">
        <v>307</v>
      </c>
      <c r="J13" s="810" t="s">
        <v>394</v>
      </c>
      <c r="K13" s="2265" t="s">
        <v>307</v>
      </c>
      <c r="L13" s="2315" t="s">
        <v>394</v>
      </c>
      <c r="M13" s="2265" t="s">
        <v>307</v>
      </c>
      <c r="N13" s="2315" t="s">
        <v>394</v>
      </c>
      <c r="O13" s="2235"/>
      <c r="Z13" s="508">
        <v>34</v>
      </c>
    </row>
    <row customHeight="1" ht="15" hidden="1">
      <c r="C14" s="179"/>
      <c r="D14" s="596" t="s">
        <v>109</v>
      </c>
      <c r="E14" s="596" t="s">
        <v>110</v>
      </c>
      <c r="F14" s="596" t="s">
        <v>90</v>
      </c>
      <c r="G14" s="662" t="str">
        <f>G1&amp;".1"</f>
        <v>4.1</v>
      </c>
      <c r="H14" s="662"/>
      <c r="I14" s="662" t="str">
        <f>I1&amp;".1"</f>
        <v>4.1</v>
      </c>
      <c r="J14" s="662"/>
      <c r="K14" s="686" t="str">
        <f>K1&amp;".1"</f>
        <v>4.1</v>
      </c>
      <c r="L14" s="686"/>
      <c r="M14" s="686" t="str">
        <f>M1&amp;".1"</f>
        <v>4.1</v>
      </c>
      <c r="N14" s="686"/>
      <c r="O14" s="292"/>
      <c r="Z14" s="508">
        <v>0</v>
      </c>
    </row>
    <row customHeight="1" ht="22.5" hidden="1">
      <c r="A15" s="508"/>
      <c r="C15" s="529"/>
      <c r="D15" s="524">
        <v>1</v>
      </c>
      <c r="E15" s="680" t="s">
        <v>814</v>
      </c>
      <c r="F15" s="524" t="s">
        <v>815</v>
      </c>
      <c r="G15" s="681"/>
      <c r="H15" s="681"/>
      <c r="I15" s="681"/>
      <c r="J15" s="681"/>
      <c r="K15" s="681"/>
      <c r="L15" s="681"/>
      <c r="M15" s="681"/>
      <c r="N15" s="681"/>
      <c r="O15" s="292" t="s">
        <v>816</v>
      </c>
      <c r="Z15" s="508">
        <v>0</v>
      </c>
    </row>
    <row customHeight="1" ht="22.5" hidden="1">
      <c r="A16" s="508"/>
      <c r="C16" s="529"/>
      <c r="D16" s="524">
        <v>2</v>
      </c>
      <c r="E16" s="282" t="s">
        <v>817</v>
      </c>
      <c r="F16" s="524" t="s">
        <v>818</v>
      </c>
      <c r="G16" s="681"/>
      <c r="H16" s="681"/>
      <c r="I16" s="681"/>
      <c r="J16" s="681"/>
      <c r="K16" s="681"/>
      <c r="L16" s="681"/>
      <c r="M16" s="681"/>
      <c r="N16" s="681"/>
      <c r="O16" s="292" t="s">
        <v>819</v>
      </c>
      <c r="Z16" s="508">
        <v>0</v>
      </c>
    </row>
    <row customHeight="1" ht="123.75" hidden="1">
      <c r="A17" s="508"/>
      <c r="C17" s="529"/>
      <c r="D17" s="524">
        <v>3</v>
      </c>
      <c r="E17" s="282" t="s">
        <v>1163</v>
      </c>
      <c r="F17" s="524" t="s">
        <v>310</v>
      </c>
      <c r="G17" s="681"/>
      <c r="H17" s="681"/>
      <c r="I17" s="681"/>
      <c r="J17" s="681"/>
      <c r="K17" s="681"/>
      <c r="L17" s="681"/>
      <c r="M17" s="681"/>
      <c r="N17" s="681"/>
      <c r="O17" s="292" t="s">
        <v>1164</v>
      </c>
      <c r="Z17" s="508">
        <v>0</v>
      </c>
    </row>
    <row customHeight="1" ht="48.29999999999999">
      <c r="A18" s="508"/>
      <c r="C18" s="529"/>
      <c r="D18" s="524">
        <v>3</v>
      </c>
      <c r="E18" s="282" t="s">
        <v>820</v>
      </c>
      <c r="F18" s="524" t="s">
        <v>310</v>
      </c>
      <c r="G18" s="812" t="s">
        <v>310</v>
      </c>
      <c r="H18" s="813" t="s">
        <v>310</v>
      </c>
      <c r="I18" s="524" t="s">
        <v>310</v>
      </c>
      <c r="J18" s="581" t="s">
        <v>310</v>
      </c>
      <c r="K18" s="2315" t="s">
        <v>310</v>
      </c>
      <c r="L18" s="2263" t="s">
        <v>310</v>
      </c>
      <c r="M18" s="2315" t="s">
        <v>310</v>
      </c>
      <c r="N18" s="2263" t="s">
        <v>310</v>
      </c>
      <c r="O18" s="292" t="s">
        <v>1165</v>
      </c>
      <c r="Z18" s="508">
        <v>46</v>
      </c>
    </row>
    <row customHeight="1" ht="35.699999999999996">
      <c r="A19" s="508"/>
      <c r="C19" s="529"/>
      <c r="D19" s="542" t="s">
        <v>328</v>
      </c>
      <c r="E19" s="562" t="s">
        <v>822</v>
      </c>
      <c r="F19" s="524" t="s">
        <v>823</v>
      </c>
      <c r="G19" s="820"/>
      <c r="H19" s="109"/>
      <c r="I19" s="820"/>
      <c r="J19" s="821"/>
      <c r="K19" s="820"/>
      <c r="L19" s="2504"/>
      <c r="M19" s="820"/>
      <c r="N19" s="2504"/>
      <c r="O19" s="682"/>
      <c r="Z19" s="508">
        <v>34</v>
      </c>
    </row>
    <row customHeight="1" ht="35.699999999999996">
      <c r="A20" s="508"/>
      <c r="C20" s="529"/>
      <c r="D20" s="1893" t="s">
        <v>336</v>
      </c>
      <c r="E20" s="562" t="s">
        <v>824</v>
      </c>
      <c r="F20" s="524" t="s">
        <v>825</v>
      </c>
      <c r="G20" s="820"/>
      <c r="H20" s="109"/>
      <c r="I20" s="820"/>
      <c r="J20" s="109"/>
      <c r="K20" s="820"/>
      <c r="L20" s="2504"/>
      <c r="M20" s="820"/>
      <c r="N20" s="2504"/>
      <c r="O20" s="682"/>
      <c r="Z20" s="508">
        <v>34</v>
      </c>
    </row>
    <row customHeight="1" ht="48.29999999999999">
      <c r="A21" s="508"/>
      <c r="C21" s="529"/>
      <c r="D21" s="1893" t="s">
        <v>338</v>
      </c>
      <c r="E21" s="562" t="s">
        <v>826</v>
      </c>
      <c r="F21" s="524" t="s">
        <v>575</v>
      </c>
      <c r="G21" s="683"/>
      <c r="H21" s="109"/>
      <c r="I21" s="683"/>
      <c r="J21" s="109"/>
      <c r="K21" s="683"/>
      <c r="L21" s="2504"/>
      <c r="M21" s="683"/>
      <c r="N21" s="2504"/>
      <c r="O21" s="682"/>
      <c r="Z21" s="508">
        <v>46</v>
      </c>
    </row>
    <row customHeight="1" ht="67.5" hidden="1">
      <c r="A22" s="508"/>
      <c r="C22" s="529"/>
      <c r="D22" s="524">
        <v>5</v>
      </c>
      <c r="E22" s="282" t="s">
        <v>1166</v>
      </c>
      <c r="F22" s="524" t="s">
        <v>562</v>
      </c>
      <c r="G22" s="684"/>
      <c r="H22" s="685"/>
      <c r="I22" s="684"/>
      <c r="J22" s="685"/>
      <c r="K22" s="684"/>
      <c r="L22" s="1442"/>
      <c r="M22" s="684"/>
      <c r="N22" s="1442"/>
      <c r="O22" s="292" t="s">
        <v>1167</v>
      </c>
      <c r="Z22" s="508">
        <v>0</v>
      </c>
    </row>
    <row customHeight="1" ht="33.75" hidden="1">
      <c r="C23" s="454"/>
      <c r="D23" s="524">
        <v>6</v>
      </c>
      <c r="E23" s="282" t="s">
        <v>1168</v>
      </c>
      <c r="F23" s="524" t="s">
        <v>1169</v>
      </c>
      <c r="G23" s="684"/>
      <c r="H23" s="684"/>
      <c r="I23" s="684"/>
      <c r="J23" s="684"/>
      <c r="K23" s="684"/>
      <c r="L23" s="684"/>
      <c r="M23" s="684"/>
      <c r="N23" s="684"/>
      <c r="O23" s="292" t="s">
        <v>1170</v>
      </c>
      <c r="Z23" s="508">
        <v>0</v>
      </c>
    </row>
    <row customHeight="1" ht="15.75">
      <c r="K24" s="1638"/>
      <c r="L24" s="1638"/>
      <c r="M24" s="1638"/>
      <c r="N24" s="1638"/>
      <c r="Z24" s="508">
        <v>15</v>
      </c>
    </row>
    <row customHeight="1" ht="15.75">
      <c r="K25" s="1638"/>
      <c r="L25" s="1638"/>
      <c r="M25" s="1638"/>
      <c r="N25" s="1638"/>
      <c r="Z25" s="508">
        <v>15</v>
      </c>
    </row>
    <row customHeight="1" ht="15.75">
      <c r="K26" s="1638"/>
      <c r="L26" s="1638"/>
      <c r="M26" s="1638"/>
      <c r="N26" s="1638"/>
      <c r="Z26" s="508">
        <v>15</v>
      </c>
    </row>
    <row customHeight="1" ht="15.75">
      <c r="K27" s="1638"/>
      <c r="L27" s="1638"/>
      <c r="M27" s="1638"/>
      <c r="N27" s="1638"/>
      <c r="Z27" s="508">
        <v>15</v>
      </c>
    </row>
    <row customHeight="1" ht="15.75">
      <c r="K28" s="1638"/>
      <c r="L28" s="1638"/>
      <c r="M28" s="1638"/>
      <c r="N28" s="1638"/>
      <c r="Z28" s="508">
        <v>15</v>
      </c>
    </row>
    <row customHeight="1" ht="15.75">
      <c r="J29" s="822"/>
      <c r="K29" s="1638"/>
      <c r="L29" s="1638"/>
      <c r="M29" s="1638"/>
      <c r="N29" s="1638"/>
      <c r="Z29" s="508">
        <v>15</v>
      </c>
    </row>
    <row customHeight="1" ht="22.5" hidden="1">
      <c r="A30" s="452" t="s">
        <v>82</v>
      </c>
      <c r="B30" s="508">
        <v>0</v>
      </c>
      <c r="C30" s="686">
        <v>4</v>
      </c>
      <c r="D30" s="508">
        <v>6</v>
      </c>
      <c r="E30" s="508">
        <v>47</v>
      </c>
      <c r="F30" s="508">
        <v>9</v>
      </c>
      <c r="G30" s="761">
        <v>0</v>
      </c>
      <c r="H30" s="761">
        <v>0</v>
      </c>
      <c r="I30" s="508">
        <v>25</v>
      </c>
      <c r="J30" s="508">
        <v>33</v>
      </c>
      <c r="K30" s="1638">
        <v>0</v>
      </c>
      <c r="L30" s="1638">
        <v>0</v>
      </c>
      <c r="M30" s="1638">
        <v>0</v>
      </c>
      <c r="N30" s="1638">
        <v>0</v>
      </c>
      <c r="O30" s="420">
        <v>50</v>
      </c>
      <c r="P30" s="508">
        <v>10</v>
      </c>
      <c r="Q30" s="508">
        <v>10</v>
      </c>
      <c r="R30" s="508">
        <v>10</v>
      </c>
      <c r="S30" s="508">
        <v>10</v>
      </c>
      <c r="T30" s="508">
        <v>10</v>
      </c>
      <c r="U30" s="508">
        <v>10</v>
      </c>
      <c r="V30" s="508">
        <v>10</v>
      </c>
      <c r="W30" s="508">
        <v>10</v>
      </c>
      <c r="X30" s="508">
        <v>10</v>
      </c>
      <c r="Y30" s="678">
        <v>10</v>
      </c>
      <c r="Z30" s="508">
        <v>23</v>
      </c>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decimal" allowBlank="1" showErrorMessage="1" errorTitle="Ошибка" error="Допускается ввод только неотрицательных чисел!" sqref="G21 I21 K21 M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72D7B1F-60A1-CA44-2EA9-0.8DB1848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1171</v>
      </c>
      <c r="B1" s="1070" t="s">
        <v>1172</v>
      </c>
      <c r="C1" s="1070" t="s">
        <v>1173</v>
      </c>
      <c r="D1" s="1070" t="s">
        <v>1174</v>
      </c>
      <c r="E1" s="1070" t="s">
        <v>1175</v>
      </c>
      <c r="F1" s="1070" t="s">
        <v>1176</v>
      </c>
      <c r="G1" s="1070" t="s">
        <v>1177</v>
      </c>
      <c r="H1" s="1070" t="s">
        <v>1178</v>
      </c>
      <c r="I1" s="1070" t="s">
        <v>1179</v>
      </c>
      <c r="J1" s="1070" t="s">
        <v>1180</v>
      </c>
      <c r="K1" s="1070" t="s">
        <v>1181</v>
      </c>
      <c r="L1" s="1070" t="s">
        <v>1182</v>
      </c>
      <c r="M1" s="1070"/>
      <c r="N1" s="1070" t="s">
        <v>1183</v>
      </c>
      <c r="O1" s="1070" t="s">
        <v>1184</v>
      </c>
      <c r="P1" s="1070" t="s">
        <v>1185</v>
      </c>
      <c r="Q1" s="1070" t="s">
        <v>1186</v>
      </c>
      <c r="R1" s="1070" t="s">
        <v>1187</v>
      </c>
      <c r="S1" s="1070" t="s">
        <v>1188</v>
      </c>
      <c r="T1" s="1070" t="s">
        <v>1189</v>
      </c>
      <c r="U1" s="1070" t="s">
        <v>1190</v>
      </c>
      <c r="V1" s="1070"/>
      <c r="W1" s="800" t="s">
        <v>1191</v>
      </c>
      <c r="X1" s="1070" t="s">
        <v>1192</v>
      </c>
      <c r="Y1" s="1070" t="s">
        <v>1193</v>
      </c>
      <c r="Z1" s="1070"/>
      <c r="AA1" s="1070" t="s">
        <v>1194</v>
      </c>
      <c r="AB1" s="1070"/>
      <c r="AC1" s="1070" t="s">
        <v>1195</v>
      </c>
      <c r="AD1" s="1070"/>
      <c r="AF1" s="1070" t="s">
        <v>1196</v>
      </c>
      <c r="AH1" s="1070" t="s">
        <v>1197</v>
      </c>
      <c r="AI1" s="1070" t="s">
        <v>1198</v>
      </c>
      <c r="AK1" s="1070" t="s">
        <v>1199</v>
      </c>
      <c r="AM1" s="1070" t="s">
        <v>1200</v>
      </c>
      <c r="AP1" s="1070" t="s">
        <v>1201</v>
      </c>
      <c r="AQ1" s="1070" t="s">
        <v>1202</v>
      </c>
      <c r="AS1" s="1070" t="s">
        <v>1203</v>
      </c>
      <c r="AU1" s="1070" t="s">
        <v>1204</v>
      </c>
      <c r="AW1" s="1070" t="s">
        <v>1205</v>
      </c>
      <c r="AX1" s="1070" t="s">
        <v>1206</v>
      </c>
      <c r="AZ1" s="1155" t="s">
        <v>1207</v>
      </c>
      <c r="BB1" s="1070" t="s">
        <v>1208</v>
      </c>
      <c r="BC1" s="1070"/>
      <c r="BE1" s="1070" t="s">
        <v>1209</v>
      </c>
      <c r="BF1" s="1070" t="s">
        <v>1210</v>
      </c>
      <c r="BH1" s="1072" t="s">
        <v>813</v>
      </c>
      <c r="BI1" s="1073"/>
      <c r="BJ1" s="1074" t="s">
        <v>1211</v>
      </c>
      <c r="BK1" s="1073"/>
      <c r="BL1" s="1075" t="s">
        <v>912</v>
      </c>
      <c r="BM1" s="1073"/>
      <c r="BN1" s="1076" t="s">
        <v>1212</v>
      </c>
      <c r="BS1" s="1430"/>
    </row>
    <row customHeight="1" ht="11.25">
      <c r="A2" s="1077" t="s">
        <v>1213</v>
      </c>
      <c r="B2" s="1078">
        <v>2000</v>
      </c>
      <c r="C2" s="1078">
        <v>2022</v>
      </c>
      <c r="D2" s="1078" t="s">
        <v>66</v>
      </c>
      <c r="E2" s="1079" t="s">
        <v>1214</v>
      </c>
      <c r="F2" s="1079" t="s">
        <v>1215</v>
      </c>
      <c r="G2" s="1079" t="s">
        <v>1216</v>
      </c>
      <c r="H2" s="1080" t="s">
        <v>55</v>
      </c>
      <c r="I2" s="1079" t="s">
        <v>109</v>
      </c>
      <c r="J2" s="1079" t="s">
        <v>1217</v>
      </c>
      <c r="K2" s="1081" t="s">
        <v>1218</v>
      </c>
      <c r="L2" s="1082"/>
      <c r="M2" s="1081">
        <v>1</v>
      </c>
      <c r="N2" s="1165" t="s">
        <v>1219</v>
      </c>
      <c r="O2" s="1080" t="s">
        <v>1220</v>
      </c>
      <c r="P2" s="1083" t="s">
        <v>38</v>
      </c>
      <c r="Q2" s="1084" t="s">
        <v>1221</v>
      </c>
      <c r="R2" s="146" t="s">
        <v>1222</v>
      </c>
      <c r="S2" s="146" t="s">
        <v>1223</v>
      </c>
      <c r="T2" s="1085" t="s">
        <v>1224</v>
      </c>
      <c r="U2" s="1082" t="s">
        <v>1225</v>
      </c>
      <c r="V2" s="1086">
        <v>1</v>
      </c>
      <c r="W2" s="1087"/>
      <c r="X2" s="1087" t="s">
        <v>1226</v>
      </c>
      <c r="Y2" s="1078" t="s">
        <v>1227</v>
      </c>
      <c r="Z2" s="1088"/>
      <c r="AA2" s="1078" t="s">
        <v>1228</v>
      </c>
      <c r="AB2" s="1089" t="s">
        <v>1228</v>
      </c>
      <c r="AC2" s="1078" t="s">
        <v>1229</v>
      </c>
      <c r="AD2" s="1089" t="s">
        <v>1229</v>
      </c>
      <c r="AF2" s="1080" t="s">
        <v>1225</v>
      </c>
      <c r="AH2" s="1079" t="s">
        <v>1230</v>
      </c>
      <c r="AI2" s="1079" t="s">
        <v>1230</v>
      </c>
      <c r="AK2" s="1079" t="s">
        <v>1231</v>
      </c>
      <c r="AM2" s="1079" t="s">
        <v>1232</v>
      </c>
      <c r="AP2" s="1090" t="s">
        <v>1226</v>
      </c>
      <c r="AQ2" s="1091" t="s">
        <v>1226</v>
      </c>
      <c r="AS2" s="1078" t="s">
        <v>1233</v>
      </c>
      <c r="AU2" s="1123" t="s">
        <v>1234</v>
      </c>
      <c r="AW2" s="1123" t="s">
        <v>1235</v>
      </c>
      <c r="AX2" s="1123" t="s">
        <v>1235</v>
      </c>
      <c r="AZ2" s="1123" t="s">
        <v>53</v>
      </c>
      <c r="BB2" s="1123" t="s">
        <v>1236</v>
      </c>
      <c r="BC2" s="1123" t="s">
        <v>1237</v>
      </c>
      <c r="BE2" s="1123">
        <v>2000</v>
      </c>
      <c r="BF2" s="1123" t="s">
        <v>1238</v>
      </c>
    </row>
    <row customHeight="1" ht="11.25">
      <c r="A3" s="1077" t="s">
        <v>1239</v>
      </c>
      <c r="B3" s="1078">
        <v>2001</v>
      </c>
      <c r="C3" s="1078">
        <v>2023</v>
      </c>
      <c r="D3" s="1078" t="s">
        <v>19</v>
      </c>
      <c r="E3" s="1079" t="s">
        <v>1240</v>
      </c>
      <c r="F3" s="1079" t="s">
        <v>35</v>
      </c>
      <c r="G3" s="1079" t="s">
        <v>1241</v>
      </c>
      <c r="H3" s="1080" t="s">
        <v>1242</v>
      </c>
      <c r="I3" s="1079" t="s">
        <v>110</v>
      </c>
      <c r="J3" s="1079" t="s">
        <v>560</v>
      </c>
      <c r="K3" s="1081" t="s">
        <v>1243</v>
      </c>
      <c r="L3" s="1082">
        <f>_xlfn.IFERROR(MATCH(K3,OFFER_METHOD,0),0)</f>
        <v>0</v>
      </c>
      <c r="M3" s="1081">
        <v>2</v>
      </c>
      <c r="N3" s="1165" t="s">
        <v>1244</v>
      </c>
      <c r="O3" s="1080" t="s">
        <v>1245</v>
      </c>
      <c r="P3" s="1083" t="s">
        <v>1246</v>
      </c>
      <c r="Q3" s="1084" t="s">
        <v>1247</v>
      </c>
      <c r="R3" s="146" t="s">
        <v>1248</v>
      </c>
      <c r="S3" s="146" t="s">
        <v>1249</v>
      </c>
      <c r="T3" s="1085" t="s">
        <v>1250</v>
      </c>
      <c r="U3" s="1082" t="s">
        <v>1251</v>
      </c>
      <c r="V3" s="1086">
        <v>2</v>
      </c>
      <c r="W3" s="1087"/>
      <c r="X3" s="1087" t="s">
        <v>1252</v>
      </c>
      <c r="Y3" s="1078" t="s">
        <v>1227</v>
      </c>
      <c r="Z3" s="1088"/>
      <c r="AA3" s="1078" t="s">
        <v>1253</v>
      </c>
      <c r="AB3" s="1089" t="s">
        <v>1253</v>
      </c>
      <c r="AC3" s="1078" t="s">
        <v>1254</v>
      </c>
      <c r="AD3" s="1089" t="s">
        <v>1254</v>
      </c>
      <c r="AF3" s="1080" t="s">
        <v>1251</v>
      </c>
      <c r="AH3" s="1079" t="s">
        <v>1255</v>
      </c>
      <c r="AI3" s="1079" t="s">
        <v>1256</v>
      </c>
      <c r="AK3" s="1079" t="s">
        <v>1257</v>
      </c>
      <c r="AM3" s="1079" t="s">
        <v>1258</v>
      </c>
      <c r="AP3" s="1090" t="s">
        <v>1259</v>
      </c>
      <c r="AQ3" s="1091" t="s">
        <v>1259</v>
      </c>
      <c r="AS3" s="1078" t="s">
        <v>1260</v>
      </c>
      <c r="AU3" s="1123" t="s">
        <v>1261</v>
      </c>
      <c r="AW3" s="1123" t="s">
        <v>1262</v>
      </c>
      <c r="AX3" s="1123" t="s">
        <v>1262</v>
      </c>
      <c r="AZ3" s="1123" t="s">
        <v>1263</v>
      </c>
      <c r="BB3" s="1123" t="s">
        <v>1264</v>
      </c>
      <c r="BC3" s="1123" t="s">
        <v>1237</v>
      </c>
      <c r="BE3" s="1123">
        <v>2001</v>
      </c>
      <c r="BF3" s="1123" t="s">
        <v>1265</v>
      </c>
      <c r="BH3" s="1070" t="s">
        <v>1266</v>
      </c>
      <c r="BJ3" s="1070" t="s">
        <v>1267</v>
      </c>
      <c r="BL3" s="1070" t="s">
        <v>1268</v>
      </c>
      <c r="BN3" s="1070" t="s">
        <v>1269</v>
      </c>
      <c r="BR3" s="1070" t="s">
        <v>1270</v>
      </c>
      <c r="BS3" s="1431"/>
      <c r="BT3" s="1073"/>
      <c r="BU3" s="1070" t="s">
        <v>1271</v>
      </c>
      <c r="BV3" s="1073"/>
      <c r="BW3" s="1693"/>
      <c r="BX3" s="1695" t="s">
        <v>1272</v>
      </c>
      <c r="CA3" s="1070" t="s">
        <v>1273</v>
      </c>
    </row>
    <row customHeight="1" ht="11.25">
      <c r="A4" s="1077" t="s">
        <v>1274</v>
      </c>
      <c r="B4" s="1078">
        <v>2002</v>
      </c>
      <c r="C4" s="1078">
        <v>2024</v>
      </c>
      <c r="E4" s="1079" t="s">
        <v>1275</v>
      </c>
      <c r="F4" s="1079" t="s">
        <v>1276</v>
      </c>
      <c r="H4" s="1080" t="s">
        <v>1277</v>
      </c>
      <c r="I4" s="1079" t="s">
        <v>90</v>
      </c>
      <c r="J4" s="1079" t="s">
        <v>1278</v>
      </c>
      <c r="K4" s="1081" t="s">
        <v>1279</v>
      </c>
      <c r="L4" s="1082">
        <f>_xlfn.IFERROR(MATCH(K4,OFFER_METHOD,0),0)</f>
        <v>0</v>
      </c>
      <c r="M4" s="1081">
        <v>3</v>
      </c>
      <c r="N4" s="1165" t="s">
        <v>1280</v>
      </c>
      <c r="O4" s="1079" t="s">
        <v>1281</v>
      </c>
      <c r="Q4" s="1084" t="s">
        <v>1282</v>
      </c>
      <c r="R4" s="146" t="s">
        <v>1283</v>
      </c>
      <c r="S4" s="146" t="s">
        <v>1284</v>
      </c>
      <c r="T4" s="1085" t="s">
        <v>1285</v>
      </c>
      <c r="U4" s="1082" t="s">
        <v>1286</v>
      </c>
      <c r="V4" s="1086">
        <v>3</v>
      </c>
      <c r="W4" s="1087"/>
      <c r="X4" s="1087" t="s">
        <v>1287</v>
      </c>
      <c r="Y4" s="1078" t="s">
        <v>1227</v>
      </c>
      <c r="Z4" s="1094"/>
      <c r="AC4" s="1078" t="s">
        <v>1288</v>
      </c>
      <c r="AD4" s="1089" t="s">
        <v>1288</v>
      </c>
      <c r="AF4" s="1080" t="s">
        <v>1286</v>
      </c>
      <c r="AH4" s="1080" t="s">
        <v>1289</v>
      </c>
      <c r="AK4" s="1079" t="s">
        <v>1290</v>
      </c>
      <c r="AM4" s="1079" t="s">
        <v>1291</v>
      </c>
      <c r="AP4" s="1090" t="s">
        <v>1252</v>
      </c>
      <c r="AQ4" s="1091" t="s">
        <v>1252</v>
      </c>
      <c r="AS4" s="1078" t="s">
        <v>1292</v>
      </c>
      <c r="AU4" s="1123" t="s">
        <v>1293</v>
      </c>
      <c r="AW4" s="1123" t="s">
        <v>1294</v>
      </c>
      <c r="AX4" s="1123" t="s">
        <v>1294</v>
      </c>
      <c r="AZ4" s="1123" t="s">
        <v>1295</v>
      </c>
      <c r="BB4" s="1123" t="s">
        <v>1296</v>
      </c>
      <c r="BC4" s="1123" t="s">
        <v>1297</v>
      </c>
      <c r="BE4" s="1123">
        <v>2002</v>
      </c>
      <c r="BF4" s="1123" t="s">
        <v>1298</v>
      </c>
      <c r="BH4" s="1071" t="s">
        <v>1299</v>
      </c>
      <c r="BJ4" s="1071" t="s">
        <v>1299</v>
      </c>
      <c r="BL4" s="1071" t="s">
        <v>1299</v>
      </c>
      <c r="BN4" s="1071" t="s">
        <v>1299</v>
      </c>
      <c r="BQ4" s="1435" t="s">
        <v>1300</v>
      </c>
      <c r="BR4" s="1162" t="s">
        <v>1301</v>
      </c>
      <c r="BS4" s="277"/>
      <c r="BT4" s="1435" t="s">
        <v>1302</v>
      </c>
      <c r="BU4" s="1162" t="s">
        <v>1303</v>
      </c>
      <c r="BV4" s="1073"/>
      <c r="BW4" s="1700" t="s">
        <v>1304</v>
      </c>
      <c r="BX4" s="1694" t="s">
        <v>1305</v>
      </c>
      <c r="BZ4" s="1435" t="s">
        <v>1306</v>
      </c>
      <c r="CA4" s="1162" t="s">
        <v>1307</v>
      </c>
    </row>
    <row customHeight="1" ht="11.25">
      <c r="A5" s="1077" t="s">
        <v>1308</v>
      </c>
      <c r="B5" s="1078">
        <v>2003</v>
      </c>
      <c r="C5" s="1078">
        <v>2025</v>
      </c>
      <c r="E5" s="1079" t="s">
        <v>1309</v>
      </c>
      <c r="F5" s="1079" t="s">
        <v>1310</v>
      </c>
      <c r="H5" s="1080" t="s">
        <v>1311</v>
      </c>
      <c r="I5" s="1079" t="s">
        <v>91</v>
      </c>
      <c r="K5" s="1081" t="s">
        <v>1312</v>
      </c>
      <c r="L5" s="1082">
        <f>_xlfn.IFERROR(MATCH(K5,OFFER_METHOD,0),0)</f>
        <v>0</v>
      </c>
      <c r="M5" s="1081">
        <v>4</v>
      </c>
      <c r="N5" s="1095" t="s">
        <v>1313</v>
      </c>
      <c r="O5" s="1079" t="s">
        <v>1314</v>
      </c>
      <c r="Q5" s="1084" t="s">
        <v>1315</v>
      </c>
      <c r="R5" s="146" t="s">
        <v>1316</v>
      </c>
      <c r="T5" s="1080" t="s">
        <v>1317</v>
      </c>
      <c r="U5" s="1082" t="s">
        <v>1318</v>
      </c>
      <c r="V5" s="1086">
        <v>4</v>
      </c>
      <c r="W5" s="1087"/>
      <c r="X5" s="1087" t="s">
        <v>172</v>
      </c>
      <c r="Y5" s="1078" t="s">
        <v>1319</v>
      </c>
      <c r="Z5" s="1094">
        <v>1</v>
      </c>
      <c r="AF5" s="1080" t="s">
        <v>1320</v>
      </c>
      <c r="AH5" s="1079" t="s">
        <v>1321</v>
      </c>
      <c r="AK5" s="1079" t="s">
        <v>1322</v>
      </c>
      <c r="AM5" s="1079" t="s">
        <v>1323</v>
      </c>
      <c r="AP5" s="1090" t="s">
        <v>172</v>
      </c>
      <c r="AQ5" s="1091" t="s">
        <v>172</v>
      </c>
      <c r="AU5" s="1123" t="s">
        <v>1324</v>
      </c>
      <c r="AW5" s="1123" t="s">
        <v>1325</v>
      </c>
      <c r="AX5" s="1123" t="s">
        <v>1325</v>
      </c>
      <c r="AZ5" s="1123" t="s">
        <v>1326</v>
      </c>
      <c r="BB5" s="1123" t="s">
        <v>1327</v>
      </c>
      <c r="BC5" s="1123" t="s">
        <v>1328</v>
      </c>
      <c r="BE5" s="1123">
        <v>2003</v>
      </c>
      <c r="BF5" s="1123" t="s">
        <v>1329</v>
      </c>
      <c r="BH5" s="1071" t="s">
        <v>1330</v>
      </c>
      <c r="BJ5" s="1071" t="s">
        <v>1330</v>
      </c>
      <c r="BL5" s="1071" t="s">
        <v>1330</v>
      </c>
      <c r="BN5" s="1071" t="s">
        <v>1331</v>
      </c>
      <c r="BQ5" s="1284">
        <v>4213775</v>
      </c>
      <c r="BR5" s="1071" t="s">
        <v>1226</v>
      </c>
      <c r="BS5" s="1432"/>
      <c r="BT5" s="1284">
        <v>64236871</v>
      </c>
      <c r="BU5" s="1071" t="s">
        <v>233</v>
      </c>
      <c r="BV5" s="1073"/>
      <c r="BW5" s="1698">
        <v>4213767</v>
      </c>
      <c r="BX5" s="1696" t="s">
        <v>1332</v>
      </c>
      <c r="BZ5" s="1284">
        <v>64237509</v>
      </c>
      <c r="CA5" s="1298" t="s">
        <v>1333</v>
      </c>
    </row>
    <row customHeight="1" ht="11.25">
      <c r="A6" s="1077" t="s">
        <v>1334</v>
      </c>
      <c r="B6" s="1078">
        <v>2004</v>
      </c>
      <c r="C6" s="1078">
        <v>2026</v>
      </c>
      <c r="E6" s="1079" t="s">
        <v>1335</v>
      </c>
      <c r="F6" s="1096"/>
      <c r="H6" s="1080" t="s">
        <v>1336</v>
      </c>
      <c r="I6" s="1079" t="s">
        <v>111</v>
      </c>
      <c r="J6" s="1070" t="s">
        <v>1337</v>
      </c>
      <c r="L6" s="1082">
        <f>SUM(kind_of_control_method_filter)</f>
        <v>0</v>
      </c>
      <c r="N6" s="1095" t="s">
        <v>1338</v>
      </c>
      <c r="O6" s="1079" t="s">
        <v>1339</v>
      </c>
      <c r="R6" s="146" t="s">
        <v>1221</v>
      </c>
      <c r="T6" s="1080" t="s">
        <v>1340</v>
      </c>
      <c r="U6" s="1082" t="s">
        <v>1320</v>
      </c>
      <c r="V6" s="1086">
        <v>5</v>
      </c>
      <c r="W6" s="1087"/>
      <c r="X6" s="1078" t="s">
        <v>178</v>
      </c>
      <c r="Y6" s="1078" t="s">
        <v>1341</v>
      </c>
      <c r="Z6" s="1094"/>
      <c r="AA6" s="1097"/>
      <c r="AH6" s="1079" t="s">
        <v>1342</v>
      </c>
      <c r="AK6" s="1079" t="s">
        <v>1343</v>
      </c>
      <c r="AM6" s="1079" t="s">
        <v>1344</v>
      </c>
      <c r="AP6" s="1090" t="s">
        <v>178</v>
      </c>
      <c r="AQ6" s="1091" t="s">
        <v>178</v>
      </c>
      <c r="AU6" s="1123" t="s">
        <v>1345</v>
      </c>
      <c r="AW6" s="1123" t="s">
        <v>1346</v>
      </c>
      <c r="AX6" s="1123" t="s">
        <v>1346</v>
      </c>
      <c r="BB6" s="1123" t="s">
        <v>1347</v>
      </c>
      <c r="BC6" s="1123" t="s">
        <v>1328</v>
      </c>
      <c r="BE6" s="1123">
        <v>2004</v>
      </c>
      <c r="BF6" s="1123" t="s">
        <v>1348</v>
      </c>
      <c r="BH6" s="1071" t="s">
        <v>1349</v>
      </c>
      <c r="BJ6" s="1071" t="s">
        <v>1350</v>
      </c>
      <c r="BL6" s="1071" t="s">
        <v>1350</v>
      </c>
      <c r="BN6" s="1071" t="s">
        <v>1351</v>
      </c>
      <c r="BQ6" s="1284">
        <v>4213784</v>
      </c>
      <c r="BR6" s="1298" t="s">
        <v>1259</v>
      </c>
      <c r="BS6" s="1433"/>
      <c r="BT6" s="1284">
        <v>64236872</v>
      </c>
      <c r="BU6" s="1071" t="s">
        <v>238</v>
      </c>
      <c r="BV6" s="1073"/>
      <c r="BW6" s="1698">
        <v>4213768</v>
      </c>
      <c r="BX6" s="1696" t="s">
        <v>258</v>
      </c>
      <c r="BZ6" s="1284">
        <v>64237510</v>
      </c>
      <c r="CA6" s="1071" t="s">
        <v>1352</v>
      </c>
    </row>
    <row customHeight="1" ht="11.25">
      <c r="A7" s="1077" t="s">
        <v>1353</v>
      </c>
      <c r="B7" s="1078">
        <v>2005</v>
      </c>
      <c r="E7" s="1079" t="s">
        <v>1354</v>
      </c>
      <c r="F7" s="1096"/>
      <c r="H7" s="1080" t="s">
        <v>1355</v>
      </c>
      <c r="I7" s="1079" t="s">
        <v>92</v>
      </c>
      <c r="J7" s="1079" t="s">
        <v>1356</v>
      </c>
      <c r="N7" s="1099" t="s">
        <v>1357</v>
      </c>
      <c r="O7" s="1079" t="s">
        <v>1358</v>
      </c>
      <c r="U7" s="1082" t="s">
        <v>19</v>
      </c>
      <c r="V7" s="373" t="s">
        <v>92</v>
      </c>
      <c r="W7" s="1087"/>
      <c r="X7" s="1078" t="s">
        <v>184</v>
      </c>
      <c r="Y7" s="1078" t="s">
        <v>1319</v>
      </c>
      <c r="Z7" s="1094"/>
      <c r="AA7" s="1097"/>
      <c r="AH7" s="1079" t="s">
        <v>1359</v>
      </c>
      <c r="AK7" s="1079" t="s">
        <v>1360</v>
      </c>
      <c r="AM7" s="1079" t="s">
        <v>1361</v>
      </c>
      <c r="AP7" s="1090" t="s">
        <v>184</v>
      </c>
      <c r="AQ7" s="1091" t="s">
        <v>184</v>
      </c>
      <c r="AU7" s="1123" t="s">
        <v>1362</v>
      </c>
      <c r="AW7" s="1123" t="s">
        <v>1363</v>
      </c>
      <c r="AX7" s="1123" t="s">
        <v>1363</v>
      </c>
      <c r="AZ7" s="1070" t="s">
        <v>1364</v>
      </c>
      <c r="BB7" s="1123" t="s">
        <v>1365</v>
      </c>
      <c r="BC7" s="1123" t="s">
        <v>1328</v>
      </c>
      <c r="BE7" s="1123">
        <v>2005</v>
      </c>
      <c r="BF7" s="1123" t="s">
        <v>1366</v>
      </c>
      <c r="BH7" s="1071" t="s">
        <v>1367</v>
      </c>
      <c r="BJ7" s="1071" t="s">
        <v>1349</v>
      </c>
      <c r="BL7" s="1071" t="s">
        <v>1349</v>
      </c>
      <c r="BN7" s="1071" t="s">
        <v>1368</v>
      </c>
      <c r="BQ7" s="1284">
        <v>4213781</v>
      </c>
      <c r="BR7" s="1071" t="s">
        <v>1252</v>
      </c>
      <c r="BS7" s="1432"/>
      <c r="BT7" s="1284">
        <v>64236873</v>
      </c>
      <c r="BU7" s="1071" t="s">
        <v>243</v>
      </c>
      <c r="BV7" s="1073"/>
      <c r="BW7" s="1698">
        <v>4213769</v>
      </c>
      <c r="BX7" s="1696" t="s">
        <v>1369</v>
      </c>
      <c r="BZ7" s="1284">
        <v>64237511</v>
      </c>
      <c r="CA7" s="1071" t="s">
        <v>273</v>
      </c>
    </row>
    <row customHeight="1" ht="11.25">
      <c r="A8" s="1077" t="s">
        <v>1370</v>
      </c>
      <c r="B8" s="1078">
        <v>2006</v>
      </c>
      <c r="E8" s="1079" t="s">
        <v>1371</v>
      </c>
      <c r="F8" s="1096"/>
      <c r="H8" s="1080" t="s">
        <v>1372</v>
      </c>
      <c r="I8" s="1079" t="s">
        <v>93</v>
      </c>
      <c r="J8" s="1079" t="s">
        <v>1373</v>
      </c>
      <c r="N8" s="1166" t="s">
        <v>1374</v>
      </c>
      <c r="O8" s="1079" t="s">
        <v>1375</v>
      </c>
      <c r="V8" s="373" t="s">
        <v>93</v>
      </c>
      <c r="W8" s="1087"/>
      <c r="X8" s="1078" t="s">
        <v>190</v>
      </c>
      <c r="Y8" s="1078" t="s">
        <v>1319</v>
      </c>
      <c r="Z8" s="1094"/>
      <c r="AA8" s="1097"/>
      <c r="AK8" s="1079" t="s">
        <v>1376</v>
      </c>
      <c r="AP8" s="1090" t="s">
        <v>190</v>
      </c>
      <c r="AQ8" s="1091" t="s">
        <v>190</v>
      </c>
      <c r="AU8" s="1123" t="s">
        <v>1377</v>
      </c>
      <c r="AW8" s="1123" t="s">
        <v>1378</v>
      </c>
      <c r="AX8" s="1123" t="s">
        <v>1378</v>
      </c>
      <c r="AZ8" s="1123" t="s">
        <v>1379</v>
      </c>
      <c r="BB8" s="1123" t="s">
        <v>1380</v>
      </c>
      <c r="BC8" s="1123" t="s">
        <v>1328</v>
      </c>
      <c r="BE8" s="1123">
        <v>2006</v>
      </c>
      <c r="BF8" s="1123" t="s">
        <v>1381</v>
      </c>
      <c r="BH8" s="1071" t="s">
        <v>1382</v>
      </c>
      <c r="BJ8" s="1071" t="s">
        <v>1383</v>
      </c>
      <c r="BL8" s="1071" t="s">
        <v>1383</v>
      </c>
      <c r="BN8" s="1071" t="s">
        <v>1384</v>
      </c>
      <c r="BQ8" s="1284">
        <v>4213776</v>
      </c>
      <c r="BR8" s="1071" t="s">
        <v>172</v>
      </c>
      <c r="BS8" s="1432"/>
      <c r="BT8" s="1284">
        <v>64236874</v>
      </c>
      <c r="BU8" s="1298" t="s">
        <v>1385</v>
      </c>
      <c r="BV8" s="1073"/>
      <c r="BW8" s="1698">
        <v>4213770</v>
      </c>
      <c r="BX8" s="1699" t="s">
        <v>1386</v>
      </c>
      <c r="BZ8" s="1284">
        <v>64237512</v>
      </c>
      <c r="CA8" s="1071" t="s">
        <v>268</v>
      </c>
    </row>
    <row customHeight="1" ht="11.25">
      <c r="A9" s="1077" t="s">
        <v>1387</v>
      </c>
      <c r="B9" s="1078">
        <v>2007</v>
      </c>
      <c r="E9" s="1079" t="s">
        <v>1388</v>
      </c>
      <c r="F9" s="1096"/>
      <c r="G9" s="1070" t="s">
        <v>1389</v>
      </c>
      <c r="H9" s="1070" t="s">
        <v>1390</v>
      </c>
      <c r="I9" s="1079" t="s">
        <v>112</v>
      </c>
      <c r="O9" s="1079" t="s">
        <v>1391</v>
      </c>
      <c r="V9" s="373" t="s">
        <v>112</v>
      </c>
      <c r="W9" s="1087"/>
      <c r="X9" s="1078" t="s">
        <v>196</v>
      </c>
      <c r="Y9" s="1078" t="s">
        <v>1227</v>
      </c>
      <c r="Z9" s="1094">
        <v>1</v>
      </c>
      <c r="AA9" s="1097"/>
      <c r="AK9" s="1079" t="s">
        <v>1392</v>
      </c>
      <c r="AP9" s="1090" t="s">
        <v>1393</v>
      </c>
      <c r="AQ9" s="1091" t="s">
        <v>1393</v>
      </c>
      <c r="AW9" s="1123" t="s">
        <v>1394</v>
      </c>
      <c r="AX9" s="1123" t="s">
        <v>1394</v>
      </c>
      <c r="AZ9" s="1123" t="s">
        <v>1395</v>
      </c>
      <c r="BB9" s="1123" t="s">
        <v>1396</v>
      </c>
      <c r="BC9" s="1123" t="s">
        <v>1328</v>
      </c>
      <c r="BE9" s="1123">
        <v>2007</v>
      </c>
      <c r="BF9" s="1123" t="s">
        <v>1397</v>
      </c>
      <c r="BH9" s="1071" t="s">
        <v>1398</v>
      </c>
      <c r="BJ9" s="1071" t="s">
        <v>1399</v>
      </c>
      <c r="BL9" s="1071" t="s">
        <v>1399</v>
      </c>
      <c r="BN9" s="1071" t="s">
        <v>1400</v>
      </c>
      <c r="BQ9" s="1284">
        <v>4213777</v>
      </c>
      <c r="BR9" s="1071" t="s">
        <v>178</v>
      </c>
      <c r="BS9" s="1432"/>
      <c r="BT9" s="1284">
        <v>64236875</v>
      </c>
      <c r="BU9" s="1071" t="s">
        <v>248</v>
      </c>
      <c r="BV9" s="1073"/>
      <c r="BW9" s="1693"/>
      <c r="BX9" s="1693"/>
    </row>
    <row customHeight="1" ht="11.25">
      <c r="A10" s="1077" t="s">
        <v>1401</v>
      </c>
      <c r="B10" s="1078">
        <v>2008</v>
      </c>
      <c r="E10" s="1079" t="s">
        <v>1402</v>
      </c>
      <c r="F10" s="1096"/>
      <c r="G10" s="1079" t="s">
        <v>1403</v>
      </c>
      <c r="H10" s="1079" t="s">
        <v>1404</v>
      </c>
      <c r="I10" s="1079" t="s">
        <v>154</v>
      </c>
      <c r="J10" s="1070" t="s">
        <v>1405</v>
      </c>
      <c r="K10" s="1070" t="s">
        <v>1406</v>
      </c>
      <c r="O10" s="1079" t="s">
        <v>1407</v>
      </c>
      <c r="V10" s="374" t="s">
        <v>154</v>
      </c>
      <c r="W10" s="1100"/>
      <c r="X10" s="1100" t="s">
        <v>1408</v>
      </c>
      <c r="Y10" s="1101" t="s">
        <v>1409</v>
      </c>
      <c r="Z10" s="1094"/>
      <c r="AP10" s="1090" t="s">
        <v>1408</v>
      </c>
      <c r="AQ10" s="1091" t="s">
        <v>1408</v>
      </c>
      <c r="AW10" s="1123" t="s">
        <v>1410</v>
      </c>
      <c r="AX10" s="1123" t="s">
        <v>1410</v>
      </c>
      <c r="AZ10" s="1123" t="s">
        <v>1411</v>
      </c>
      <c r="BB10" s="1123" t="s">
        <v>1412</v>
      </c>
      <c r="BC10" s="1123" t="s">
        <v>1328</v>
      </c>
      <c r="BE10" s="1123">
        <v>2008</v>
      </c>
      <c r="BF10" s="1123" t="s">
        <v>1413</v>
      </c>
      <c r="BH10" s="1071" t="s">
        <v>1414</v>
      </c>
      <c r="BJ10" s="1071" t="s">
        <v>1415</v>
      </c>
      <c r="BL10" s="1071" t="s">
        <v>1415</v>
      </c>
      <c r="BN10" s="1071" t="s">
        <v>1416</v>
      </c>
      <c r="BQ10" s="1284">
        <v>4213778</v>
      </c>
      <c r="BR10" s="1071" t="s">
        <v>184</v>
      </c>
      <c r="BS10" s="1432"/>
      <c r="BT10" s="1284">
        <v>64236876</v>
      </c>
      <c r="BU10" s="1071" t="s">
        <v>228</v>
      </c>
      <c r="BV10" s="1073"/>
      <c r="BW10" s="1693"/>
      <c r="BX10" s="1693"/>
    </row>
    <row customHeight="1" ht="11.25">
      <c r="A11" s="1077" t="s">
        <v>1417</v>
      </c>
      <c r="B11" s="1078">
        <v>2009</v>
      </c>
      <c r="E11" s="1079" t="s">
        <v>1418</v>
      </c>
      <c r="F11" s="1096"/>
      <c r="G11" s="1079" t="s">
        <v>1419</v>
      </c>
      <c r="H11" s="1079" t="s">
        <v>1420</v>
      </c>
      <c r="I11" s="1079" t="s">
        <v>155</v>
      </c>
      <c r="J11" s="1080" t="s">
        <v>1421</v>
      </c>
      <c r="K11" s="1102" t="s">
        <v>1422</v>
      </c>
      <c r="O11" s="1080" t="s">
        <v>1423</v>
      </c>
      <c r="V11" s="373" t="s">
        <v>155</v>
      </c>
      <c r="W11" s="278"/>
      <c r="X11" s="1087" t="s">
        <v>1393</v>
      </c>
      <c r="Y11" s="1078" t="s">
        <v>1424</v>
      </c>
      <c r="Z11" s="1094"/>
      <c r="AP11" s="1090" t="s">
        <v>196</v>
      </c>
      <c r="AQ11" s="1092" t="s">
        <v>196</v>
      </c>
      <c r="AW11" s="1123" t="s">
        <v>1425</v>
      </c>
      <c r="AX11" s="1123" t="s">
        <v>1425</v>
      </c>
      <c r="AZ11" s="1123" t="s">
        <v>1426</v>
      </c>
      <c r="BB11" s="1123" t="s">
        <v>1427</v>
      </c>
      <c r="BC11" s="1123" t="s">
        <v>1328</v>
      </c>
      <c r="BE11" s="1123">
        <v>2009</v>
      </c>
      <c r="BF11" s="1123" t="s">
        <v>1428</v>
      </c>
      <c r="BH11" s="1071" t="s">
        <v>1429</v>
      </c>
      <c r="BJ11" s="1071" t="s">
        <v>1398</v>
      </c>
      <c r="BL11" s="1071" t="s">
        <v>1398</v>
      </c>
      <c r="BN11" s="1071" t="s">
        <v>1430</v>
      </c>
      <c r="BQ11" s="1284">
        <v>4213780</v>
      </c>
      <c r="BR11" s="1071" t="s">
        <v>190</v>
      </c>
      <c r="BS11" s="1432"/>
      <c r="BW11" s="1693"/>
      <c r="BX11" s="1693"/>
    </row>
    <row customHeight="1" ht="11.25">
      <c r="A12" s="1077" t="s">
        <v>1431</v>
      </c>
      <c r="B12" s="1078">
        <v>2010</v>
      </c>
      <c r="E12" s="1079" t="s">
        <v>1432</v>
      </c>
      <c r="F12" s="1096"/>
      <c r="G12" s="1079" t="s">
        <v>1420</v>
      </c>
      <c r="I12" s="1079" t="s">
        <v>156</v>
      </c>
      <c r="J12" s="1080" t="s">
        <v>1433</v>
      </c>
      <c r="K12" s="1102" t="s">
        <v>1434</v>
      </c>
      <c r="O12" s="1080" t="s">
        <v>1221</v>
      </c>
      <c r="V12" s="373" t="s">
        <v>156</v>
      </c>
      <c r="W12" s="1092"/>
      <c r="X12" s="1087" t="s">
        <v>1435</v>
      </c>
      <c r="Y12" s="1078" t="s">
        <v>1227</v>
      </c>
      <c r="AP12" s="1090"/>
      <c r="AW12" s="1123" t="s">
        <v>155</v>
      </c>
      <c r="AX12" s="1123" t="s">
        <v>155</v>
      </c>
      <c r="AZ12" s="1123" t="s">
        <v>1436</v>
      </c>
      <c r="BB12" s="1123" t="s">
        <v>1437</v>
      </c>
      <c r="BC12" s="1123" t="s">
        <v>1328</v>
      </c>
      <c r="BE12" s="1123">
        <v>2010</v>
      </c>
      <c r="BF12" s="1123" t="s">
        <v>1438</v>
      </c>
      <c r="BH12" s="1071" t="s">
        <v>1439</v>
      </c>
      <c r="BJ12" s="1071" t="s">
        <v>1440</v>
      </c>
      <c r="BL12" s="1071" t="s">
        <v>1440</v>
      </c>
      <c r="BN12" s="1071" t="s">
        <v>1441</v>
      </c>
      <c r="BQ12" s="1284">
        <v>4213779</v>
      </c>
      <c r="BR12" s="1071" t="s">
        <v>1393</v>
      </c>
      <c r="BS12" s="1432"/>
      <c r="BT12" s="1073"/>
      <c r="BU12" s="1073"/>
      <c r="BV12" s="1073"/>
      <c r="BW12" s="1693"/>
      <c r="BX12" s="1693"/>
    </row>
    <row customHeight="1" ht="11.25">
      <c r="A13" s="1077" t="s">
        <v>1442</v>
      </c>
      <c r="B13" s="1078">
        <v>2011</v>
      </c>
      <c r="E13" s="1079" t="s">
        <v>1443</v>
      </c>
      <c r="F13" s="1096"/>
      <c r="I13" s="1079" t="s">
        <v>157</v>
      </c>
      <c r="K13" s="1102" t="s">
        <v>1392</v>
      </c>
      <c r="V13" s="373" t="s">
        <v>157</v>
      </c>
      <c r="W13" s="1092"/>
      <c r="X13" s="1092"/>
      <c r="Y13" s="1092"/>
      <c r="AW13" s="1123" t="s">
        <v>156</v>
      </c>
      <c r="AX13" s="1123" t="s">
        <v>156</v>
      </c>
      <c r="BB13" s="1123" t="s">
        <v>1444</v>
      </c>
      <c r="BC13" s="1123" t="s">
        <v>1445</v>
      </c>
      <c r="BE13" s="1123">
        <v>2011</v>
      </c>
      <c r="BF13" s="1123" t="s">
        <v>1446</v>
      </c>
      <c r="BH13" s="1071" t="s">
        <v>1447</v>
      </c>
      <c r="BJ13" s="1071" t="s">
        <v>1429</v>
      </c>
      <c r="BL13" s="1071" t="s">
        <v>1429</v>
      </c>
      <c r="BN13" s="1071" t="s">
        <v>1448</v>
      </c>
      <c r="BQ13" s="1284">
        <v>4213783</v>
      </c>
      <c r="BR13" s="1071" t="s">
        <v>1408</v>
      </c>
      <c r="BS13" s="1432"/>
      <c r="BT13" s="1073"/>
      <c r="BU13" s="1073"/>
      <c r="BV13" s="1073"/>
      <c r="BW13" s="1697"/>
      <c r="BX13" s="1693"/>
    </row>
    <row customHeight="1" ht="11.25">
      <c r="A14" s="1077" t="s">
        <v>1449</v>
      </c>
      <c r="B14" s="1078">
        <v>2012</v>
      </c>
      <c r="I14" s="1079" t="s">
        <v>158</v>
      </c>
      <c r="J14" s="1070" t="s">
        <v>1450</v>
      </c>
      <c r="N14" s="1070" t="s">
        <v>1451</v>
      </c>
      <c r="V14" s="1086">
        <v>13</v>
      </c>
      <c r="W14" s="1087"/>
      <c r="X14" s="1087" t="s">
        <v>1259</v>
      </c>
      <c r="Y14" s="1078" t="s">
        <v>1227</v>
      </c>
      <c r="AW14" s="1123" t="s">
        <v>157</v>
      </c>
      <c r="AX14" s="1123" t="s">
        <v>157</v>
      </c>
      <c r="AZ14" s="1070" t="s">
        <v>1452</v>
      </c>
      <c r="BB14" s="1123" t="s">
        <v>1453</v>
      </c>
      <c r="BC14" s="1123" t="s">
        <v>1445</v>
      </c>
      <c r="BE14" s="1123">
        <v>2012</v>
      </c>
      <c r="BH14" s="1071" t="s">
        <v>1368</v>
      </c>
      <c r="BJ14" s="1220" t="s">
        <v>1454</v>
      </c>
      <c r="BL14" s="1220" t="s">
        <v>1454</v>
      </c>
      <c r="BN14" s="1071" t="s">
        <v>1455</v>
      </c>
      <c r="BQ14" s="1284">
        <v>4213782</v>
      </c>
      <c r="BR14" s="1071" t="s">
        <v>196</v>
      </c>
      <c r="BS14" s="1432"/>
      <c r="BT14" s="1073"/>
      <c r="BU14" s="1073"/>
      <c r="BV14" s="1073"/>
      <c r="BW14" s="1697"/>
      <c r="BX14" s="1693"/>
    </row>
    <row customHeight="1" ht="19.5">
      <c r="A15" s="1077" t="s">
        <v>1456</v>
      </c>
      <c r="B15" s="1078">
        <v>2013</v>
      </c>
      <c r="E15" s="1701" t="s">
        <v>1457</v>
      </c>
      <c r="G15" s="1070" t="s">
        <v>1458</v>
      </c>
      <c r="H15" s="1070" t="s">
        <v>1459</v>
      </c>
      <c r="I15" s="1081" t="s">
        <v>159</v>
      </c>
      <c r="J15" s="1092" t="s">
        <v>587</v>
      </c>
      <c r="N15" s="1161" t="s">
        <v>1460</v>
      </c>
      <c r="X15" s="1090"/>
      <c r="AW15" s="1123" t="s">
        <v>158</v>
      </c>
      <c r="AX15" s="1123" t="s">
        <v>158</v>
      </c>
      <c r="AZ15" s="1123" t="s">
        <v>1379</v>
      </c>
      <c r="BB15" s="1123" t="s">
        <v>1461</v>
      </c>
      <c r="BC15" s="1123" t="s">
        <v>1445</v>
      </c>
      <c r="BE15" s="1123">
        <v>2013</v>
      </c>
      <c r="BH15" s="1071" t="s">
        <v>1384</v>
      </c>
      <c r="BJ15" s="1220" t="s">
        <v>1462</v>
      </c>
      <c r="BL15" s="1220" t="s">
        <v>1462</v>
      </c>
      <c r="BN15" s="1071" t="s">
        <v>1463</v>
      </c>
      <c r="BR15" s="1073"/>
      <c r="BS15" s="1434"/>
      <c r="BT15" s="1073"/>
      <c r="BU15" s="1073"/>
      <c r="BV15" s="1073"/>
      <c r="BW15" s="1697"/>
      <c r="BX15" s="1693"/>
    </row>
    <row customHeight="1" ht="21">
      <c r="A16" s="1873" t="s">
        <v>1464</v>
      </c>
      <c r="B16" s="1078">
        <v>2014</v>
      </c>
      <c r="E16" s="1702" t="s">
        <v>1465</v>
      </c>
      <c r="G16" s="1079" t="s">
        <v>1466</v>
      </c>
      <c r="H16" s="1079" t="s">
        <v>1467</v>
      </c>
      <c r="I16" s="1081" t="s">
        <v>1468</v>
      </c>
      <c r="J16" s="1092" t="s">
        <v>560</v>
      </c>
      <c r="N16" s="1161" t="s">
        <v>1469</v>
      </c>
      <c r="AW16" s="1123" t="s">
        <v>159</v>
      </c>
      <c r="AX16" s="1123" t="s">
        <v>159</v>
      </c>
      <c r="AZ16" s="1123" t="s">
        <v>1395</v>
      </c>
      <c r="BB16" s="1123" t="s">
        <v>1470</v>
      </c>
      <c r="BC16" s="1123" t="s">
        <v>1445</v>
      </c>
      <c r="BE16" s="1123">
        <v>2014</v>
      </c>
      <c r="BH16" s="1071" t="s">
        <v>1400</v>
      </c>
      <c r="BJ16" s="1220" t="s">
        <v>1471</v>
      </c>
      <c r="BL16" s="1220" t="s">
        <v>1471</v>
      </c>
      <c r="BN16" s="1071" t="s">
        <v>1472</v>
      </c>
      <c r="BR16" s="1073"/>
      <c r="BS16" s="1434"/>
      <c r="BT16" s="1073"/>
      <c r="BU16" s="1073"/>
      <c r="BV16" s="1073"/>
      <c r="BW16" s="1697"/>
      <c r="BX16" s="1693"/>
    </row>
    <row customHeight="1" ht="21">
      <c r="A17" s="1077" t="s">
        <v>1473</v>
      </c>
      <c r="B17" s="1078">
        <v>2015</v>
      </c>
      <c r="G17" s="1079" t="s">
        <v>1420</v>
      </c>
      <c r="H17" s="1079" t="s">
        <v>1420</v>
      </c>
      <c r="I17" s="1079" t="s">
        <v>1474</v>
      </c>
      <c r="N17" s="1161" t="s">
        <v>1475</v>
      </c>
      <c r="X17" s="1090"/>
      <c r="AW17" s="1123" t="s">
        <v>1468</v>
      </c>
      <c r="AX17" s="1123" t="s">
        <v>1468</v>
      </c>
      <c r="AZ17" s="1123" t="s">
        <v>1476</v>
      </c>
      <c r="BB17" s="1123" t="s">
        <v>1477</v>
      </c>
      <c r="BC17" s="1123" t="s">
        <v>1328</v>
      </c>
      <c r="BE17" s="1123">
        <v>2015</v>
      </c>
      <c r="BH17" s="1071" t="s">
        <v>1416</v>
      </c>
      <c r="BJ17" s="1220" t="s">
        <v>1478</v>
      </c>
      <c r="BL17" s="1220" t="s">
        <v>1478</v>
      </c>
      <c r="BN17" s="1071" t="s">
        <v>1479</v>
      </c>
      <c r="BR17" s="1070" t="s">
        <v>1270</v>
      </c>
      <c r="BS17" s="1431"/>
      <c r="BU17" s="1070" t="s">
        <v>1480</v>
      </c>
      <c r="BV17" s="1073"/>
      <c r="BW17" s="1693"/>
      <c r="BX17" s="1695" t="s">
        <v>1481</v>
      </c>
      <c r="CA17" s="1070" t="s">
        <v>1482</v>
      </c>
      <c r="CD17" s="1070" t="s">
        <v>1483</v>
      </c>
    </row>
    <row customHeight="1" ht="21">
      <c r="A18" s="1077" t="s">
        <v>1484</v>
      </c>
      <c r="B18" s="1078">
        <v>2016</v>
      </c>
      <c r="E18" s="2008" t="s">
        <v>1485</v>
      </c>
      <c r="I18" s="1079" t="s">
        <v>1486</v>
      </c>
      <c r="N18" s="1161" t="s">
        <v>1487</v>
      </c>
      <c r="X18" s="1090"/>
      <c r="AW18" s="1123" t="s">
        <v>1474</v>
      </c>
      <c r="AX18" s="1123" t="s">
        <v>1474</v>
      </c>
      <c r="BB18" s="1123" t="s">
        <v>1488</v>
      </c>
      <c r="BC18" s="1123" t="s">
        <v>1328</v>
      </c>
      <c r="BE18" s="1123">
        <v>2016</v>
      </c>
      <c r="BH18" s="1071" t="s">
        <v>1430</v>
      </c>
      <c r="BJ18" s="1220" t="s">
        <v>1489</v>
      </c>
      <c r="BL18" s="1220" t="s">
        <v>1489</v>
      </c>
      <c r="BN18" s="1071" t="s">
        <v>1490</v>
      </c>
      <c r="BQ18" s="1435" t="s">
        <v>1300</v>
      </c>
      <c r="BR18" s="1162" t="s">
        <v>1301</v>
      </c>
      <c r="BS18" s="277"/>
      <c r="BT18" s="1435" t="s">
        <v>1491</v>
      </c>
      <c r="BU18" s="1162" t="s">
        <v>1492</v>
      </c>
      <c r="BV18" s="1073"/>
      <c r="BW18" s="1700" t="s">
        <v>1493</v>
      </c>
      <c r="BX18" s="1694" t="s">
        <v>1494</v>
      </c>
      <c r="BZ18" s="1435" t="s">
        <v>1495</v>
      </c>
      <c r="CA18" s="1162" t="s">
        <v>1496</v>
      </c>
      <c r="CC18" s="1435" t="s">
        <v>1497</v>
      </c>
      <c r="CD18" s="1162" t="s">
        <v>1498</v>
      </c>
    </row>
    <row customHeight="1" ht="21">
      <c r="A19" s="1873" t="s">
        <v>1499</v>
      </c>
      <c r="B19" s="1078">
        <v>2017</v>
      </c>
      <c r="E19" s="1077" t="s">
        <v>171</v>
      </c>
      <c r="I19" s="1079" t="s">
        <v>1500</v>
      </c>
      <c r="N19" s="1161" t="s">
        <v>1501</v>
      </c>
      <c r="X19" s="1090"/>
      <c r="AW19" s="1123" t="s">
        <v>1486</v>
      </c>
      <c r="AX19" s="1123" t="s">
        <v>1486</v>
      </c>
      <c r="AZ19" s="1070" t="s">
        <v>1502</v>
      </c>
      <c r="BB19" s="1123" t="s">
        <v>1503</v>
      </c>
      <c r="BC19" s="1123" t="s">
        <v>1328</v>
      </c>
      <c r="BE19" s="1123">
        <v>2017</v>
      </c>
      <c r="BH19" s="1071" t="s">
        <v>1504</v>
      </c>
      <c r="BJ19" s="1220" t="s">
        <v>1505</v>
      </c>
      <c r="BL19" s="1220" t="s">
        <v>1505</v>
      </c>
      <c r="BQ19" s="1284">
        <v>4190064</v>
      </c>
      <c r="BR19" s="1071" t="s">
        <v>1506</v>
      </c>
      <c r="BS19" s="1432"/>
      <c r="BT19" s="1284">
        <v>4189671</v>
      </c>
      <c r="BU19" s="1071" t="s">
        <v>1507</v>
      </c>
      <c r="BV19" s="1073"/>
      <c r="BW19" s="1698">
        <v>4189706</v>
      </c>
      <c r="BX19" s="1696" t="s">
        <v>1508</v>
      </c>
      <c r="BZ19" s="1284">
        <v>4189714</v>
      </c>
      <c r="CA19" s="1071" t="s">
        <v>1509</v>
      </c>
      <c r="CC19" s="1284">
        <v>4189708</v>
      </c>
      <c r="CD19" s="1071" t="s">
        <v>1510</v>
      </c>
    </row>
    <row customHeight="1" ht="21">
      <c r="A20" s="1077" t="s">
        <v>1511</v>
      </c>
      <c r="B20" s="1078">
        <v>2018</v>
      </c>
      <c r="E20" s="1077" t="s">
        <v>1259</v>
      </c>
      <c r="I20" s="1079" t="s">
        <v>99</v>
      </c>
      <c r="N20" s="1161" t="s">
        <v>1512</v>
      </c>
      <c r="AW20" s="1123" t="s">
        <v>1500</v>
      </c>
      <c r="AX20" s="1123" t="s">
        <v>1500</v>
      </c>
      <c r="AZ20" s="1123" t="s">
        <v>1513</v>
      </c>
      <c r="BB20" s="1123" t="s">
        <v>1514</v>
      </c>
      <c r="BC20" s="1123" t="s">
        <v>1445</v>
      </c>
      <c r="BE20" s="1123">
        <v>2018</v>
      </c>
      <c r="BH20" s="1071" t="s">
        <v>1441</v>
      </c>
      <c r="BJ20" s="1071" t="s">
        <v>1368</v>
      </c>
      <c r="BL20" s="1071" t="s">
        <v>1368</v>
      </c>
      <c r="BQ20" s="1284">
        <v>4190065</v>
      </c>
      <c r="BR20" s="1071" t="s">
        <v>1515</v>
      </c>
      <c r="BS20" s="1432"/>
      <c r="BT20" s="1284">
        <v>4189672</v>
      </c>
      <c r="BU20" s="1071" t="s">
        <v>1516</v>
      </c>
      <c r="BV20" s="1073"/>
      <c r="BW20" s="1698">
        <v>4189705</v>
      </c>
      <c r="BX20" s="1696" t="s">
        <v>1517</v>
      </c>
      <c r="BZ20" s="1284">
        <v>4189713</v>
      </c>
      <c r="CA20" s="1071" t="s">
        <v>1517</v>
      </c>
      <c r="CC20" s="1284">
        <v>4189709</v>
      </c>
      <c r="CD20" s="1071" t="s">
        <v>1518</v>
      </c>
    </row>
    <row customHeight="1" ht="21">
      <c r="A21" s="1077" t="s">
        <v>1519</v>
      </c>
      <c r="B21" s="1078">
        <v>2019</v>
      </c>
      <c r="I21" s="1079" t="s">
        <v>1520</v>
      </c>
      <c r="N21" s="1161" t="s">
        <v>1521</v>
      </c>
      <c r="AW21" s="1123" t="s">
        <v>99</v>
      </c>
      <c r="AX21" s="1123" t="s">
        <v>99</v>
      </c>
      <c r="AZ21" s="1123" t="s">
        <v>1522</v>
      </c>
      <c r="BB21" s="1123" t="s">
        <v>1523</v>
      </c>
      <c r="BC21" s="1123" t="s">
        <v>1328</v>
      </c>
      <c r="BE21" s="1123">
        <v>2019</v>
      </c>
      <c r="BH21" s="1071" t="s">
        <v>1448</v>
      </c>
      <c r="BJ21" s="1071" t="s">
        <v>1384</v>
      </c>
      <c r="BL21" s="1071" t="s">
        <v>1384</v>
      </c>
      <c r="BQ21" s="1284">
        <v>4190066</v>
      </c>
      <c r="BR21" s="1071" t="s">
        <v>1524</v>
      </c>
      <c r="BS21" s="1432"/>
      <c r="BT21" s="1284">
        <v>4189673</v>
      </c>
      <c r="BU21" s="1071" t="s">
        <v>1525</v>
      </c>
      <c r="BV21" s="1073"/>
      <c r="BW21" s="1698">
        <v>4189707</v>
      </c>
      <c r="BX21" s="1696" t="s">
        <v>1526</v>
      </c>
      <c r="BZ21" s="1284">
        <v>4189712</v>
      </c>
      <c r="CA21" s="1071" t="s">
        <v>1527</v>
      </c>
      <c r="CC21" s="1284">
        <v>4189710</v>
      </c>
      <c r="CD21" s="1071" t="s">
        <v>1528</v>
      </c>
    </row>
    <row customHeight="1" ht="21">
      <c r="A22" s="1077" t="s">
        <v>1529</v>
      </c>
      <c r="B22" s="1078">
        <v>2020</v>
      </c>
      <c r="N22" s="1161" t="s">
        <v>1530</v>
      </c>
      <c r="AW22" s="1123" t="s">
        <v>1520</v>
      </c>
      <c r="AX22" s="1123" t="s">
        <v>1520</v>
      </c>
      <c r="AZ22" s="1123" t="s">
        <v>1531</v>
      </c>
      <c r="BB22" s="1123" t="s">
        <v>1532</v>
      </c>
      <c r="BC22" s="1123" t="s">
        <v>1328</v>
      </c>
      <c r="BE22" s="1123">
        <v>2020</v>
      </c>
      <c r="BH22" s="1071" t="s">
        <v>1455</v>
      </c>
      <c r="BJ22" s="1071" t="s">
        <v>1400</v>
      </c>
      <c r="BL22" s="1071" t="s">
        <v>1400</v>
      </c>
      <c r="BQ22" s="1284">
        <v>4190067</v>
      </c>
      <c r="BR22" s="1071" t="s">
        <v>1533</v>
      </c>
      <c r="BS22" s="1432"/>
      <c r="BT22" s="1284">
        <v>4189674</v>
      </c>
      <c r="BU22" s="1071" t="s">
        <v>1534</v>
      </c>
      <c r="BV22" s="1073"/>
      <c r="BW22" s="1073"/>
      <c r="CC22" s="1284">
        <v>4189711</v>
      </c>
      <c r="CD22" s="1071" t="s">
        <v>297</v>
      </c>
    </row>
    <row customHeight="1" ht="21">
      <c r="A23" s="1077" t="s">
        <v>1535</v>
      </c>
      <c r="B23" s="1078">
        <v>2021</v>
      </c>
      <c r="AW23" s="1123" t="s">
        <v>1536</v>
      </c>
      <c r="AX23" s="1123" t="s">
        <v>1536</v>
      </c>
      <c r="AZ23" s="1123" t="s">
        <v>1537</v>
      </c>
      <c r="BB23" s="1123" t="s">
        <v>1538</v>
      </c>
      <c r="BC23" s="1123" t="s">
        <v>1237</v>
      </c>
      <c r="BE23" s="1123">
        <v>2021</v>
      </c>
      <c r="BH23" s="1071" t="s">
        <v>1463</v>
      </c>
      <c r="BJ23" s="1071" t="s">
        <v>1416</v>
      </c>
      <c r="BL23" s="1071" t="s">
        <v>1416</v>
      </c>
      <c r="BQ23" s="1284">
        <v>4190068</v>
      </c>
      <c r="BR23" s="1071" t="s">
        <v>1539</v>
      </c>
      <c r="BS23" s="1432"/>
      <c r="BT23" s="1284">
        <v>4189675</v>
      </c>
      <c r="BU23" s="1071" t="s">
        <v>1540</v>
      </c>
      <c r="BV23" s="1073"/>
      <c r="BW23" s="1073"/>
      <c r="CC23" s="1284">
        <v>5110778</v>
      </c>
      <c r="CD23" s="1071" t="s">
        <v>1541</v>
      </c>
    </row>
    <row customHeight="1" ht="21">
      <c r="A24" s="1077" t="s">
        <v>1542</v>
      </c>
      <c r="B24" s="1078">
        <v>2022</v>
      </c>
      <c r="AW24" s="1123" t="s">
        <v>1543</v>
      </c>
      <c r="AX24" s="1123" t="s">
        <v>1543</v>
      </c>
      <c r="AZ24" s="1123" t="s">
        <v>1544</v>
      </c>
      <c r="BB24" s="1123" t="s">
        <v>1545</v>
      </c>
      <c r="BC24" s="1123" t="s">
        <v>1546</v>
      </c>
      <c r="BE24" s="1123">
        <v>2022</v>
      </c>
      <c r="BH24" s="1071" t="s">
        <v>1472</v>
      </c>
      <c r="BJ24" s="1071" t="s">
        <v>1430</v>
      </c>
      <c r="BL24" s="1071" t="s">
        <v>1430</v>
      </c>
      <c r="BQ24" s="1284">
        <v>4190069</v>
      </c>
      <c r="BR24" s="1071" t="s">
        <v>1547</v>
      </c>
      <c r="BS24" s="1432"/>
      <c r="BT24" s="1284">
        <v>4189676</v>
      </c>
      <c r="BU24" s="1071" t="s">
        <v>1548</v>
      </c>
      <c r="BV24" s="1073"/>
      <c r="BW24" s="1073"/>
      <c r="CC24" s="1284">
        <v>25575374</v>
      </c>
      <c r="CD24" s="1071" t="s">
        <v>1549</v>
      </c>
    </row>
    <row customHeight="1" ht="11.25">
      <c r="A25" s="1077" t="s">
        <v>1550</v>
      </c>
      <c r="B25" s="1078">
        <v>2023</v>
      </c>
      <c r="AW25" s="1123" t="s">
        <v>1551</v>
      </c>
      <c r="AX25" s="1123" t="s">
        <v>1551</v>
      </c>
      <c r="AZ25" s="1123" t="s">
        <v>1552</v>
      </c>
      <c r="BB25" s="1123" t="s">
        <v>1553</v>
      </c>
      <c r="BC25" s="1123" t="s">
        <v>1546</v>
      </c>
      <c r="BE25" s="1123">
        <v>2023</v>
      </c>
      <c r="BH25" s="1071" t="s">
        <v>1479</v>
      </c>
      <c r="BJ25" s="1071" t="s">
        <v>1504</v>
      </c>
      <c r="BL25" s="1071" t="s">
        <v>1504</v>
      </c>
      <c r="BQ25" s="1284">
        <v>4190070</v>
      </c>
      <c r="BR25" s="1071" t="s">
        <v>1554</v>
      </c>
      <c r="BS25" s="1432"/>
      <c r="BT25" s="1284">
        <v>4189677</v>
      </c>
      <c r="BU25" s="1071" t="s">
        <v>1555</v>
      </c>
      <c r="BV25" s="1073"/>
      <c r="BW25" s="1073"/>
    </row>
    <row customHeight="1" ht="11.25">
      <c r="A26" s="1077" t="s">
        <v>1556</v>
      </c>
      <c r="B26" s="1078">
        <v>2024</v>
      </c>
      <c r="J26" s="1734" t="s">
        <v>1557</v>
      </c>
      <c r="AX26" s="1123" t="s">
        <v>1558</v>
      </c>
      <c r="AZ26" s="1123" t="s">
        <v>1423</v>
      </c>
      <c r="BB26" s="1123" t="s">
        <v>1559</v>
      </c>
      <c r="BC26" s="1123" t="s">
        <v>1546</v>
      </c>
      <c r="BE26" s="1123">
        <v>2024</v>
      </c>
      <c r="BH26" s="1071" t="s">
        <v>1490</v>
      </c>
      <c r="BJ26" s="1071" t="s">
        <v>1441</v>
      </c>
      <c r="BL26" s="1071" t="s">
        <v>1441</v>
      </c>
      <c r="BQ26" s="1284">
        <v>4190071</v>
      </c>
      <c r="BR26" s="1071" t="s">
        <v>1560</v>
      </c>
      <c r="BS26" s="1432"/>
      <c r="BV26" s="1073"/>
      <c r="BW26" s="1073"/>
    </row>
    <row customHeight="1" ht="11.25">
      <c r="A27" s="1077" t="s">
        <v>1561</v>
      </c>
      <c r="B27" s="1078">
        <v>2025</v>
      </c>
      <c r="J27" s="179" t="s">
        <v>122</v>
      </c>
      <c r="AX27" s="1123" t="s">
        <v>1562</v>
      </c>
      <c r="BB27" s="1123" t="s">
        <v>1563</v>
      </c>
      <c r="BC27" s="1123" t="s">
        <v>1546</v>
      </c>
      <c r="BE27" s="1123">
        <v>2025</v>
      </c>
      <c r="BH27" s="1073" t="s">
        <v>22</v>
      </c>
      <c r="BJ27" s="1071" t="s">
        <v>1448</v>
      </c>
      <c r="BL27" s="1071" t="s">
        <v>1448</v>
      </c>
      <c r="BN27" s="1073" t="s">
        <v>22</v>
      </c>
      <c r="BQ27" s="1284">
        <v>4190072</v>
      </c>
      <c r="BR27" s="1071" t="s">
        <v>1564</v>
      </c>
      <c r="BS27" s="1432"/>
      <c r="BV27" s="1073"/>
      <c r="BW27" s="1073"/>
    </row>
    <row customHeight="1" ht="11.25">
      <c r="A28" s="1077" t="s">
        <v>1565</v>
      </c>
      <c r="D28" s="1104"/>
      <c r="E28" s="1105"/>
      <c r="F28" s="1105"/>
      <c r="H28" s="1106" t="s">
        <v>1566</v>
      </c>
      <c r="AX28" s="1123" t="s">
        <v>1567</v>
      </c>
      <c r="AZ28" s="1070" t="s">
        <v>1568</v>
      </c>
      <c r="BB28" s="1123" t="s">
        <v>1569</v>
      </c>
      <c r="BC28" s="1123" t="s">
        <v>1570</v>
      </c>
      <c r="BE28" s="1123">
        <v>2026</v>
      </c>
      <c r="BH28" s="1073" t="s">
        <v>22</v>
      </c>
      <c r="BJ28" s="1071" t="s">
        <v>1455</v>
      </c>
      <c r="BL28" s="1071" t="s">
        <v>1455</v>
      </c>
      <c r="BN28" s="1073" t="s">
        <v>22</v>
      </c>
      <c r="BQ28" s="1284">
        <v>4190073</v>
      </c>
      <c r="BR28" s="1071" t="s">
        <v>1571</v>
      </c>
      <c r="BS28" s="1432"/>
      <c r="BV28" s="1073"/>
      <c r="BW28" s="1073"/>
    </row>
    <row customHeight="1" ht="11.25">
      <c r="A29" s="1077" t="s">
        <v>1572</v>
      </c>
      <c r="D29" s="1107" t="s">
        <v>1573</v>
      </c>
      <c r="E29" s="1108" t="str">
        <f>IF(TEMPLATE_GROUP="","",INDEX(StartDateList,MATCH(TEMPLATE_GROUP,CodeTemplateList,0),1))</f>
        <v>01.04.2026</v>
      </c>
      <c r="F29" s="1108" t="str">
        <f>IF(TEMPLATE_GROUP="","",INDEX(EndDateList,MATCH(TEMPLATE_GROUP,CodeTemplateList,0),1))</f>
        <v>30.06.2026</v>
      </c>
      <c r="H29" s="1109" t="s">
        <v>1574</v>
      </c>
      <c r="AX29" s="1123" t="s">
        <v>1575</v>
      </c>
      <c r="AZ29" s="1123" t="s">
        <v>1222</v>
      </c>
      <c r="BB29" s="1123" t="s">
        <v>1423</v>
      </c>
      <c r="BC29" s="1094"/>
      <c r="BE29" s="1123">
        <v>2027</v>
      </c>
      <c r="BJ29" s="1071" t="s">
        <v>1463</v>
      </c>
      <c r="BL29" s="1071" t="s">
        <v>1463</v>
      </c>
    </row>
    <row customHeight="1" ht="11.25">
      <c r="A30" s="1077" t="s">
        <v>1576</v>
      </c>
      <c r="D30" s="1110"/>
      <c r="E30" s="1111"/>
      <c r="F30" s="1111"/>
      <c r="AX30" s="1123" t="s">
        <v>1577</v>
      </c>
      <c r="AZ30" s="1123" t="s">
        <v>1248</v>
      </c>
      <c r="BE30" s="1123">
        <v>2028</v>
      </c>
      <c r="BJ30" s="1071" t="s">
        <v>1578</v>
      </c>
      <c r="BL30" s="1071" t="s">
        <v>1578</v>
      </c>
    </row>
    <row customHeight="1" ht="12.75">
      <c r="A31" s="1077" t="s">
        <v>1579</v>
      </c>
      <c r="D31" s="1104"/>
      <c r="E31" s="1105"/>
      <c r="F31" s="1105"/>
      <c r="H31" s="1112"/>
      <c r="AX31" s="1123" t="s">
        <v>1580</v>
      </c>
      <c r="AZ31" s="1123" t="s">
        <v>1581</v>
      </c>
      <c r="BE31" s="1123">
        <v>2029</v>
      </c>
      <c r="BJ31" s="1071" t="s">
        <v>1582</v>
      </c>
      <c r="BL31" s="1071" t="s">
        <v>1582</v>
      </c>
    </row>
    <row customHeight="1" ht="11.25">
      <c r="A32" s="1077" t="s">
        <v>1583</v>
      </c>
      <c r="D32" s="1107" t="s">
        <v>1584</v>
      </c>
      <c r="E32" s="1108" t="str">
        <f>IF(TEMPLATE_GROUP="","",INDEX(StartDateList,MATCH(TEMPLATE_GROUP,CodeTemplateList,0),1))</f>
        <v>01.04.2026</v>
      </c>
      <c r="F32" s="1108" t="str">
        <f>IF(TEMPLATE_GROUP="","",INDEX(EndDateList,MATCH(TEMPLATE_GROUP,CodeTemplateList,0),1))</f>
        <v>30.06.2026</v>
      </c>
      <c r="H32" s="1113" t="s">
        <v>1585</v>
      </c>
      <c r="O32" s="1077" t="s">
        <v>1220</v>
      </c>
      <c r="AX32" s="1123" t="s">
        <v>1586</v>
      </c>
      <c r="AZ32" s="1123" t="s">
        <v>1316</v>
      </c>
      <c r="BE32" s="1123">
        <v>2030</v>
      </c>
      <c r="BJ32" s="1071" t="s">
        <v>1472</v>
      </c>
      <c r="BL32" s="1071" t="s">
        <v>1472</v>
      </c>
    </row>
    <row customHeight="1" ht="11.25">
      <c r="A33" s="1077" t="s">
        <v>1587</v>
      </c>
      <c r="O33" s="1077" t="s">
        <v>1245</v>
      </c>
      <c r="AX33" s="1123" t="s">
        <v>1588</v>
      </c>
      <c r="AZ33" s="1123" t="s">
        <v>1221</v>
      </c>
      <c r="BE33" s="1123">
        <v>2031</v>
      </c>
      <c r="BJ33" s="1071" t="s">
        <v>1479</v>
      </c>
      <c r="BL33" s="1071" t="s">
        <v>1479</v>
      </c>
    </row>
    <row customHeight="1" ht="11.25">
      <c r="A34" s="1077" t="s">
        <v>1589</v>
      </c>
      <c r="O34" s="1077" t="s">
        <v>1281</v>
      </c>
      <c r="AX34" s="1123" t="s">
        <v>1590</v>
      </c>
      <c r="BE34" s="1123">
        <v>2032</v>
      </c>
      <c r="BJ34" s="1071" t="s">
        <v>1490</v>
      </c>
      <c r="BL34" s="1071" t="s">
        <v>1490</v>
      </c>
    </row>
    <row customHeight="1" ht="11.25">
      <c r="A35" s="1077" t="s">
        <v>1591</v>
      </c>
      <c r="O35" s="1077" t="s">
        <v>1314</v>
      </c>
      <c r="AX35" s="1123" t="s">
        <v>1592</v>
      </c>
      <c r="AZ35" s="1070" t="s">
        <v>1593</v>
      </c>
      <c r="BE35" s="1123">
        <v>2033</v>
      </c>
      <c r="BL35" s="1071" t="s">
        <v>1594</v>
      </c>
    </row>
    <row customHeight="1" ht="11.25">
      <c r="A36" s="1873" t="s">
        <v>1595</v>
      </c>
      <c r="D36" s="1114" t="s">
        <v>1596</v>
      </c>
      <c r="E36" s="1115" t="s">
        <v>813</v>
      </c>
      <c r="F36" s="1116" t="str">
        <f>INDEX(E37:E41,MATCH(TEMPLATE_SPHERE,F37:F41,0))</f>
        <v>теплоснабжения</v>
      </c>
      <c r="G36" s="1116" t="str">
        <f>INDEX(G37:G41,MATCH(TEMPLATE_SPHERE,F37:F41,0))</f>
        <v>теплоснабжение</v>
      </c>
      <c r="O36" s="1077" t="s">
        <v>1339</v>
      </c>
      <c r="AX36" s="1123" t="s">
        <v>1597</v>
      </c>
      <c r="AZ36" s="1123" t="s">
        <v>1221</v>
      </c>
      <c r="BE36" s="1123">
        <v>2034</v>
      </c>
      <c r="BL36" s="1071" t="s">
        <v>1598</v>
      </c>
    </row>
    <row customHeight="1" ht="11.25">
      <c r="A37" s="1077" t="s">
        <v>1599</v>
      </c>
      <c r="E37" s="410" t="s">
        <v>1600</v>
      </c>
      <c r="F37" s="1117" t="s">
        <v>813</v>
      </c>
      <c r="G37" s="410" t="s">
        <v>1601</v>
      </c>
      <c r="O37" s="1077" t="s">
        <v>1358</v>
      </c>
      <c r="AX37" s="1123" t="s">
        <v>1602</v>
      </c>
      <c r="AZ37" s="1123" t="s">
        <v>1247</v>
      </c>
      <c r="BE37" s="1123">
        <v>2035</v>
      </c>
    </row>
    <row customHeight="1" ht="11.25">
      <c r="A38" s="1077" t="s">
        <v>1603</v>
      </c>
      <c r="E38" s="410" t="s">
        <v>1604</v>
      </c>
      <c r="F38" s="1118" t="s">
        <v>859</v>
      </c>
      <c r="G38" s="410" t="s">
        <v>1605</v>
      </c>
      <c r="O38" s="1077" t="s">
        <v>1375</v>
      </c>
      <c r="AX38" s="1123" t="s">
        <v>1606</v>
      </c>
      <c r="AZ38" s="1123" t="s">
        <v>1282</v>
      </c>
      <c r="BE38" s="1123">
        <v>2036</v>
      </c>
      <c r="BH38" s="1070" t="s">
        <v>1607</v>
      </c>
      <c r="BJ38" s="1070" t="s">
        <v>1608</v>
      </c>
      <c r="BL38" s="1070" t="s">
        <v>1609</v>
      </c>
      <c r="BN38" s="1070" t="s">
        <v>1610</v>
      </c>
    </row>
    <row customHeight="1" ht="11.25">
      <c r="A39" s="1077" t="s">
        <v>1611</v>
      </c>
      <c r="E39" s="410" t="s">
        <v>1612</v>
      </c>
      <c r="F39" s="1118" t="s">
        <v>912</v>
      </c>
      <c r="G39" s="410" t="s">
        <v>1613</v>
      </c>
      <c r="O39" s="1077" t="s">
        <v>1391</v>
      </c>
      <c r="AX39" s="1123" t="s">
        <v>1614</v>
      </c>
      <c r="AZ39" s="1123" t="s">
        <v>1315</v>
      </c>
      <c r="BE39" s="1123">
        <v>2037</v>
      </c>
      <c r="BH39" s="1071" t="s">
        <v>1615</v>
      </c>
      <c r="BJ39" s="1220" t="s">
        <v>1615</v>
      </c>
      <c r="BL39" s="1220" t="s">
        <v>1615</v>
      </c>
      <c r="BN39" s="1071" t="s">
        <v>1616</v>
      </c>
    </row>
    <row customHeight="1" ht="11.25">
      <c r="A40" s="1077" t="s">
        <v>1617</v>
      </c>
      <c r="E40" s="410" t="s">
        <v>1618</v>
      </c>
      <c r="F40" s="1118" t="s">
        <v>899</v>
      </c>
      <c r="G40" s="410" t="s">
        <v>1619</v>
      </c>
      <c r="O40" s="1077" t="s">
        <v>1407</v>
      </c>
      <c r="AX40" s="1123" t="s">
        <v>1620</v>
      </c>
      <c r="BE40" s="1123">
        <v>2038</v>
      </c>
      <c r="BH40" s="1071" t="s">
        <v>1621</v>
      </c>
      <c r="BJ40" s="1220" t="s">
        <v>1033</v>
      </c>
      <c r="BL40" s="1220" t="s">
        <v>1033</v>
      </c>
      <c r="BN40" s="1071" t="s">
        <v>1067</v>
      </c>
    </row>
    <row customHeight="1" ht="11.25">
      <c r="A41" s="1077" t="s">
        <v>1622</v>
      </c>
      <c r="E41" s="410" t="s">
        <v>1623</v>
      </c>
      <c r="F41" s="1118" t="s">
        <v>1624</v>
      </c>
      <c r="G41" s="410" t="s">
        <v>1623</v>
      </c>
      <c r="O41" s="1077" t="s">
        <v>1423</v>
      </c>
      <c r="AX41" s="1123" t="s">
        <v>1625</v>
      </c>
      <c r="AZ41" s="1070" t="s">
        <v>1626</v>
      </c>
      <c r="BE41" s="1123">
        <v>2039</v>
      </c>
      <c r="BH41" s="1071" t="s">
        <v>1627</v>
      </c>
      <c r="BJ41" s="1220" t="s">
        <v>1029</v>
      </c>
      <c r="BL41" s="1220" t="s">
        <v>1029</v>
      </c>
      <c r="BN41" s="1071" t="s">
        <v>1054</v>
      </c>
    </row>
    <row customHeight="1" ht="11.25">
      <c r="A42" s="1077" t="s">
        <v>1628</v>
      </c>
      <c r="AX42" s="1123" t="s">
        <v>1629</v>
      </c>
      <c r="AZ42" s="1123" t="s">
        <v>1220</v>
      </c>
      <c r="BE42" s="1123">
        <v>2040</v>
      </c>
      <c r="BH42" s="1071" t="s">
        <v>1051</v>
      </c>
      <c r="BJ42" s="1220" t="s">
        <v>1031</v>
      </c>
      <c r="BL42" s="1220" t="s">
        <v>1031</v>
      </c>
      <c r="BN42" s="1071" t="s">
        <v>1630</v>
      </c>
    </row>
    <row customHeight="1" ht="11.25">
      <c r="A43" s="1077" t="s">
        <v>1631</v>
      </c>
      <c r="AX43" s="1123" t="s">
        <v>1632</v>
      </c>
      <c r="AZ43" s="1123" t="s">
        <v>1245</v>
      </c>
      <c r="BE43" s="1123">
        <v>2041</v>
      </c>
      <c r="BH43" s="1071" t="s">
        <v>1633</v>
      </c>
      <c r="BJ43" s="1220" t="s">
        <v>1627</v>
      </c>
      <c r="BL43" s="1220" t="s">
        <v>1627</v>
      </c>
      <c r="BN43" s="1071" t="s">
        <v>1634</v>
      </c>
    </row>
    <row customHeight="1" ht="11.25">
      <c r="A44" s="1077" t="s">
        <v>1635</v>
      </c>
      <c r="G44" s="1097">
        <f>YEAR(TODAY())</f>
        <v>2026</v>
      </c>
      <c r="I44" s="802" t="s">
        <v>1636</v>
      </c>
      <c r="J44" s="1092" t="s">
        <v>1637</v>
      </c>
      <c r="K44" s="1092" t="s">
        <v>1638</v>
      </c>
      <c r="AX44" s="1123" t="s">
        <v>1639</v>
      </c>
      <c r="AZ44" s="1123" t="s">
        <v>1281</v>
      </c>
      <c r="BE44" s="1123">
        <v>2042</v>
      </c>
      <c r="BH44" s="1071" t="s">
        <v>1640</v>
      </c>
      <c r="BJ44" s="1220" t="s">
        <v>1051</v>
      </c>
      <c r="BL44" s="1220" t="s">
        <v>1051</v>
      </c>
      <c r="BN44" s="1071" t="s">
        <v>1641</v>
      </c>
    </row>
    <row customHeight="1" ht="11.25">
      <c r="A45" s="1077" t="s">
        <v>1642</v>
      </c>
      <c r="D45" s="1114" t="s">
        <v>1643</v>
      </c>
      <c r="E45" s="1115" t="s">
        <v>1644</v>
      </c>
      <c r="F45" s="800" t="s">
        <v>1645</v>
      </c>
      <c r="G45" s="799" t="s">
        <v>1646</v>
      </c>
      <c r="H45" s="802" t="s">
        <v>1647</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1648</v>
      </c>
      <c r="AZ45" s="1123" t="s">
        <v>1314</v>
      </c>
      <c r="BE45" s="1123">
        <v>2043</v>
      </c>
      <c r="BH45" s="1071" t="s">
        <v>1649</v>
      </c>
      <c r="BJ45" s="1220" t="s">
        <v>1045</v>
      </c>
      <c r="BL45" s="1220" t="s">
        <v>1045</v>
      </c>
      <c r="BN45" s="1071" t="s">
        <v>1650</v>
      </c>
    </row>
    <row customHeight="1" ht="11.25">
      <c r="A46" s="1077" t="s">
        <v>1651</v>
      </c>
      <c r="E46" s="410" t="s">
        <v>27</v>
      </c>
      <c r="F46" s="1117" t="s">
        <v>1652</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1653</v>
      </c>
      <c r="AZ46" s="1123" t="s">
        <v>1339</v>
      </c>
      <c r="BE46" s="1123">
        <v>2044</v>
      </c>
      <c r="BH46" s="1071" t="s">
        <v>1054</v>
      </c>
      <c r="BJ46" s="1220" t="s">
        <v>1035</v>
      </c>
      <c r="BL46" s="1220" t="s">
        <v>1035</v>
      </c>
      <c r="BN46" s="1071" t="s">
        <v>1654</v>
      </c>
    </row>
    <row customHeight="1" ht="11.25">
      <c r="A47" s="1077" t="s">
        <v>1655</v>
      </c>
      <c r="E47" s="410" t="s">
        <v>33</v>
      </c>
      <c r="F47" s="1118" t="s">
        <v>1644</v>
      </c>
      <c r="G47" s="1119" t="str">
        <f>_xlfn.IFERROR(IF(f_year="","01.01."&amp;CURRENT_YEAR,IF(LEN(f_quart)=0,"01.01."&amp;f_year,IF(f_quart="I квартал","01.01."&amp;f_year,IF(f_quart="II квартал","01.04."&amp;f_year,(IF(f_quart="III квартал","01.07."&amp;f_year,"01.10."&amp;f_year)))))),"01.01."&amp;CURRENT_YEAR)</f>
        <v>01.04.2026</v>
      </c>
      <c r="H47" s="1119" t="str">
        <f>_xlfn.IFERROR(IF(f_year="","31.12."&amp;CURRENT_YEAR,IF(LEN(f_quart)=0,"31.12."&amp;f_year,IF(f_quart="I квартал","31.03."&amp;f_year,IF(f_quart="II квартал","30.06."&amp;f_year,(IF(f_quart="III квартал","30.09."&amp;f_year,"31.12."&amp;f_year)))))),"31.12."&amp;CURRENT_YEAR)</f>
        <v>30.06.2026</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1656</v>
      </c>
      <c r="AZ47" s="1123" t="s">
        <v>1358</v>
      </c>
      <c r="BE47" s="1123">
        <v>2045</v>
      </c>
      <c r="BH47" s="1071" t="s">
        <v>1630</v>
      </c>
      <c r="BJ47" s="1220" t="s">
        <v>1037</v>
      </c>
      <c r="BL47" s="1220" t="s">
        <v>1037</v>
      </c>
      <c r="BN47" s="1071" t="s">
        <v>1657</v>
      </c>
    </row>
    <row customHeight="1" ht="11.25">
      <c r="A48" s="1077" t="s">
        <v>1658</v>
      </c>
      <c r="E48" s="410" t="s">
        <v>1659</v>
      </c>
      <c r="F48" s="1118" t="s">
        <v>1660</v>
      </c>
      <c r="G48" s="1119" t="str">
        <f>_xlfn.IFERROR(IF(f_year="","01.01."&amp;CURRENT_YEAR,"01.01."&amp;f_year),"01.01."&amp;CURRENT_YEAR)</f>
        <v>01.01.2026</v>
      </c>
      <c r="H48" s="1119" t="str">
        <f>_xlfn.IFERROR(IF(f_year="","31.12."&amp;CURRENT_YEAR,"31.12."&amp;f_year),"31.12."&amp;CURRENT_YEAR)</f>
        <v>31.12.2026</v>
      </c>
      <c r="I48" s="1745">
        <f>IF(f_year="",TRUE,FALSE)</f>
        <v>0</v>
      </c>
      <c r="J48" s="1748" t="s">
        <v>1661</v>
      </c>
      <c r="K48" s="1749"/>
      <c r="AX48" s="1123" t="s">
        <v>1662</v>
      </c>
      <c r="AZ48" s="1123" t="s">
        <v>1375</v>
      </c>
      <c r="BE48" s="1123">
        <v>2046</v>
      </c>
      <c r="BH48" s="1071" t="s">
        <v>1634</v>
      </c>
      <c r="BJ48" s="1220" t="s">
        <v>1039</v>
      </c>
      <c r="BL48" s="1220" t="s">
        <v>1039</v>
      </c>
      <c r="BN48" s="1071" t="s">
        <v>1663</v>
      </c>
    </row>
    <row customHeight="1" ht="11.25">
      <c r="A49" s="1077" t="s">
        <v>1664</v>
      </c>
      <c r="E49" s="410" t="s">
        <v>1665</v>
      </c>
      <c r="F49" s="1118" t="s">
        <v>1666</v>
      </c>
      <c r="G49" s="1119" t="str">
        <f>_xlfn.IFERROR(IF(f_year="","01.01."&amp;CURRENT_YEAR,"01.01."&amp;f_year),"01.01."&amp;CURRENT_YEAR)</f>
        <v>01.01.2026</v>
      </c>
      <c r="H49" s="1119" t="str">
        <f>_xlfn.IFERROR(IF(f_year="","31.12."&amp;CURRENT_YEAR,"31.12."&amp;f_year),"31.12."&amp;CURRENT_YEAR)</f>
        <v>31.12.2026</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1667</v>
      </c>
      <c r="AZ49" s="1123" t="s">
        <v>1391</v>
      </c>
      <c r="BE49" s="1123">
        <v>2047</v>
      </c>
      <c r="BH49" s="1071" t="s">
        <v>1055</v>
      </c>
      <c r="BJ49" s="1220" t="s">
        <v>1041</v>
      </c>
      <c r="BL49" s="1220" t="s">
        <v>1041</v>
      </c>
    </row>
    <row customHeight="1" ht="11.25">
      <c r="A50" s="1077" t="s">
        <v>1668</v>
      </c>
      <c r="E50" s="410" t="s">
        <v>1669</v>
      </c>
      <c r="F50" s="1118" t="s">
        <v>1025</v>
      </c>
      <c r="G50" s="1119" t="str">
        <f>_xlfn.IFERROR(IF(f_year="","01.01."&amp;CURRENT_YEAR,"01.01."&amp;f_year),"01.01."&amp;CURRENT_YEAR)</f>
        <v>01.01.2026</v>
      </c>
      <c r="H50" s="1119" t="str">
        <f>_xlfn.IFERROR(IF(f_year="","31.12."&amp;CURRENT_YEAR,"31.12."&amp;f_year),"31.12."&amp;CURRENT_YEAR)</f>
        <v>31.12.2026</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1670</v>
      </c>
      <c r="AZ50" s="1123" t="s">
        <v>1407</v>
      </c>
      <c r="BE50" s="1123">
        <v>2048</v>
      </c>
      <c r="BH50" s="1071" t="s">
        <v>1641</v>
      </c>
      <c r="BJ50" s="1220" t="s">
        <v>1043</v>
      </c>
      <c r="BL50" s="1220" t="s">
        <v>1043</v>
      </c>
    </row>
    <row customHeight="1" ht="11.25">
      <c r="A51" s="1077" t="s">
        <v>1671</v>
      </c>
      <c r="E51" s="410" t="s">
        <v>1672</v>
      </c>
      <c r="F51" s="1118" t="s">
        <v>1673</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1674</v>
      </c>
      <c r="AZ51" s="1123" t="s">
        <v>1423</v>
      </c>
      <c r="BE51" s="1123">
        <v>2049</v>
      </c>
      <c r="BH51" s="1071" t="s">
        <v>1650</v>
      </c>
      <c r="BJ51" s="1220" t="s">
        <v>1675</v>
      </c>
      <c r="BL51" s="1220" t="s">
        <v>1675</v>
      </c>
    </row>
    <row customHeight="1" ht="11.25">
      <c r="A52" s="1077" t="s">
        <v>1676</v>
      </c>
      <c r="E52" s="410" t="s">
        <v>1677</v>
      </c>
      <c r="F52" s="1118" t="s">
        <v>1678</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1679</v>
      </c>
      <c r="AZ52" s="1123" t="s">
        <v>1221</v>
      </c>
      <c r="BE52" s="1123">
        <v>2050</v>
      </c>
      <c r="BH52" s="1071" t="s">
        <v>1654</v>
      </c>
      <c r="BJ52" s="1220" t="s">
        <v>1054</v>
      </c>
      <c r="BL52" s="1220" t="s">
        <v>1054</v>
      </c>
    </row>
    <row customHeight="1" ht="11.25">
      <c r="A53" s="1077" t="s">
        <v>1680</v>
      </c>
      <c r="E53" s="410" t="s">
        <v>1681</v>
      </c>
      <c r="F53" s="1118" t="s">
        <v>1681</v>
      </c>
      <c r="G53" s="1119" t="str">
        <f>_xlfn.IFERROR(IF(f_year="","01.01."&amp;CURRENT_YEAR,"01.01."&amp;f_year),"01.01."&amp;CURRENT_YEAR)</f>
        <v>01.01.2026</v>
      </c>
      <c r="H53" s="1119" t="str">
        <f>_xlfn.IFERROR(IF(f_year="","31.12."&amp;CURRENT_YEAR,"31.12."&amp;f_year),"31.12."&amp;CURRENT_YEAR)</f>
        <v>31.12.2026</v>
      </c>
      <c r="I53" s="1745">
        <f>IF(AND(f_year="",TITLE_DATE_FIL=""),TRUE,FALSE)</f>
        <v>0</v>
      </c>
      <c r="J53" s="1748" t="s">
        <v>1682</v>
      </c>
      <c r="K53" s="1749"/>
      <c r="AX53" s="1123" t="s">
        <v>1683</v>
      </c>
      <c r="BE53" s="1123">
        <v>2051</v>
      </c>
      <c r="BH53" s="1071" t="s">
        <v>1657</v>
      </c>
      <c r="BJ53" s="1220" t="s">
        <v>1630</v>
      </c>
      <c r="BL53" s="1220" t="s">
        <v>1630</v>
      </c>
    </row>
    <row customHeight="1" ht="11.25">
      <c r="A54" s="1077" t="s">
        <v>1684</v>
      </c>
      <c r="AX54" s="1123" t="s">
        <v>1685</v>
      </c>
      <c r="AZ54" s="1070" t="s">
        <v>1686</v>
      </c>
      <c r="BE54" s="1123">
        <v>2052</v>
      </c>
      <c r="BH54" s="1071" t="s">
        <v>1663</v>
      </c>
      <c r="BJ54" s="1220" t="s">
        <v>1634</v>
      </c>
      <c r="BL54" s="1220" t="s">
        <v>1634</v>
      </c>
    </row>
    <row customHeight="1" ht="11.25">
      <c r="A55" s="1077" t="s">
        <v>1687</v>
      </c>
      <c r="AX55" s="1123" t="s">
        <v>1688</v>
      </c>
      <c r="AZ55" s="1123" t="s">
        <v>1223</v>
      </c>
      <c r="BE55" s="1123">
        <v>2053</v>
      </c>
      <c r="BH55" s="1073" t="s">
        <v>22</v>
      </c>
      <c r="BJ55" s="1220" t="s">
        <v>1055</v>
      </c>
      <c r="BL55" s="1220" t="s">
        <v>1055</v>
      </c>
    </row>
    <row customHeight="1" ht="11.25">
      <c r="A56" s="1077" t="s">
        <v>1689</v>
      </c>
      <c r="D56" s="1121" t="s">
        <v>1690</v>
      </c>
      <c r="E56" s="1098" t="s">
        <v>111</v>
      </c>
      <c r="F56" s="1077" t="s">
        <v>1691</v>
      </c>
      <c r="AX56" s="1123" t="s">
        <v>1692</v>
      </c>
      <c r="AZ56" s="1123" t="s">
        <v>1249</v>
      </c>
      <c r="BE56" s="1123">
        <v>2054</v>
      </c>
      <c r="BH56" s="1073" t="s">
        <v>22</v>
      </c>
      <c r="BJ56" s="1220" t="s">
        <v>1641</v>
      </c>
      <c r="BL56" s="1220" t="s">
        <v>1641</v>
      </c>
    </row>
    <row customHeight="1" ht="11.25">
      <c r="A57" s="1077" t="s">
        <v>1693</v>
      </c>
      <c r="D57" s="1121" t="s">
        <v>1694</v>
      </c>
      <c r="E57" s="1098" t="s">
        <v>1695</v>
      </c>
      <c r="F57" s="1077" t="s">
        <v>1691</v>
      </c>
      <c r="AX57" s="1123" t="s">
        <v>1696</v>
      </c>
      <c r="AZ57" s="1123" t="s">
        <v>1284</v>
      </c>
      <c r="BE57" s="1123">
        <v>2055</v>
      </c>
      <c r="BJ57" s="1220" t="s">
        <v>1650</v>
      </c>
      <c r="BL57" s="1220" t="s">
        <v>1650</v>
      </c>
    </row>
    <row customHeight="1" ht="11.25">
      <c r="A58" s="1077" t="s">
        <v>1697</v>
      </c>
      <c r="D58" s="1121" t="s">
        <v>1698</v>
      </c>
      <c r="E58" s="1098" t="s">
        <v>111</v>
      </c>
      <c r="F58" s="1077" t="s">
        <v>1691</v>
      </c>
      <c r="AX58" s="1123" t="s">
        <v>1699</v>
      </c>
      <c r="BE58" s="1123">
        <v>2056</v>
      </c>
      <c r="BJ58" s="1220" t="s">
        <v>1654</v>
      </c>
      <c r="BL58" s="1220" t="s">
        <v>1654</v>
      </c>
    </row>
    <row customHeight="1" ht="11.25">
      <c r="A59" s="1077" t="s">
        <v>1700</v>
      </c>
      <c r="D59" s="1121" t="s">
        <v>137</v>
      </c>
      <c r="E59" s="1098" t="s">
        <v>1586</v>
      </c>
      <c r="F59" s="1077" t="s">
        <v>1701</v>
      </c>
      <c r="AX59" s="1123" t="s">
        <v>1702</v>
      </c>
      <c r="AZ59" s="1070" t="s">
        <v>1703</v>
      </c>
      <c r="BE59" s="1123">
        <v>2057</v>
      </c>
      <c r="BJ59" s="1220" t="s">
        <v>1657</v>
      </c>
      <c r="BL59" s="1220" t="s">
        <v>1657</v>
      </c>
    </row>
    <row customHeight="1" ht="11.25">
      <c r="A60" s="1077" t="s">
        <v>1704</v>
      </c>
      <c r="D60" s="1121" t="s">
        <v>1705</v>
      </c>
      <c r="E60" s="1098" t="s">
        <v>1586</v>
      </c>
      <c r="F60" s="1077" t="s">
        <v>1701</v>
      </c>
      <c r="AX60" s="1123" t="s">
        <v>1706</v>
      </c>
      <c r="AZ60" s="1123" t="s">
        <v>1224</v>
      </c>
      <c r="BE60" s="1123">
        <v>2058</v>
      </c>
      <c r="BJ60" s="1220" t="s">
        <v>1663</v>
      </c>
      <c r="BL60" s="1220" t="s">
        <v>1663</v>
      </c>
    </row>
    <row customHeight="1" ht="11.25">
      <c r="A61" s="1077" t="s">
        <v>1707</v>
      </c>
      <c r="D61" s="1121" t="s">
        <v>1708</v>
      </c>
      <c r="E61" s="1098" t="s">
        <v>1586</v>
      </c>
      <c r="F61" s="1077" t="s">
        <v>1701</v>
      </c>
      <c r="AX61" s="1123" t="s">
        <v>1709</v>
      </c>
      <c r="AZ61" s="1123" t="s">
        <v>1250</v>
      </c>
      <c r="BE61" s="1123">
        <v>2059</v>
      </c>
      <c r="BL61" s="1220" t="s">
        <v>1047</v>
      </c>
    </row>
    <row customHeight="1" ht="11.25">
      <c r="A62" s="1077" t="s">
        <v>1710</v>
      </c>
      <c r="D62" s="1121" t="s">
        <v>136</v>
      </c>
      <c r="E62" s="1098">
        <v>30</v>
      </c>
      <c r="F62" s="1077" t="s">
        <v>1701</v>
      </c>
      <c r="AZ62" s="1123" t="s">
        <v>1285</v>
      </c>
      <c r="BE62" s="1123">
        <v>2060</v>
      </c>
      <c r="BL62" s="1220" t="s">
        <v>1049</v>
      </c>
    </row>
    <row customHeight="1" ht="11.25">
      <c r="A63" s="1077" t="s">
        <v>1711</v>
      </c>
      <c r="D63" s="1121" t="s">
        <v>1712</v>
      </c>
      <c r="E63" s="1098">
        <v>30</v>
      </c>
      <c r="F63" s="1077" t="s">
        <v>1701</v>
      </c>
      <c r="AZ63" s="1123" t="s">
        <v>1317</v>
      </c>
      <c r="BE63" s="1123">
        <v>2061</v>
      </c>
    </row>
    <row customHeight="1" ht="11.25">
      <c r="A64" s="1077" t="s">
        <v>1713</v>
      </c>
      <c r="D64" s="1121" t="s">
        <v>1714</v>
      </c>
      <c r="E64" s="1098">
        <v>30</v>
      </c>
      <c r="F64" s="1077" t="s">
        <v>1701</v>
      </c>
      <c r="AZ64" s="1123" t="s">
        <v>1340</v>
      </c>
      <c r="BE64" s="1123">
        <v>2062</v>
      </c>
    </row>
    <row customHeight="1" ht="11.25">
      <c r="A65" s="1077" t="s">
        <v>1715</v>
      </c>
      <c r="D65" s="1077"/>
      <c r="BE65" s="1123">
        <v>2063</v>
      </c>
    </row>
    <row customHeight="1" ht="11.25">
      <c r="A66" s="1077" t="s">
        <v>1716</v>
      </c>
      <c r="AZ66" s="1070" t="s">
        <v>1717</v>
      </c>
      <c r="BE66" s="1123">
        <v>2064</v>
      </c>
    </row>
    <row customHeight="1" ht="11.25">
      <c r="A67" s="1077" t="s">
        <v>1718</v>
      </c>
      <c r="AZ67" s="1123" t="s">
        <v>1225</v>
      </c>
      <c r="BE67" s="1123">
        <v>2065</v>
      </c>
    </row>
    <row customHeight="1" ht="11.25">
      <c r="A68" s="1077" t="s">
        <v>1719</v>
      </c>
      <c r="AZ68" s="1123" t="s">
        <v>1251</v>
      </c>
      <c r="BE68" s="1123">
        <v>2066</v>
      </c>
      <c r="BH68" s="1070" t="s">
        <v>1720</v>
      </c>
      <c r="BJ68" s="1070" t="s">
        <v>1721</v>
      </c>
      <c r="BL68" s="1070" t="s">
        <v>1722</v>
      </c>
      <c r="BN68" s="1070" t="s">
        <v>1723</v>
      </c>
    </row>
    <row customHeight="1" ht="11.25">
      <c r="A69" s="1077" t="s">
        <v>1724</v>
      </c>
      <c r="AZ69" s="1123" t="s">
        <v>1286</v>
      </c>
      <c r="BE69" s="1123">
        <v>2067</v>
      </c>
      <c r="BH69" s="1071" t="s">
        <v>1725</v>
      </c>
      <c r="BI69" s="1120" t="s">
        <v>109</v>
      </c>
      <c r="BJ69" s="1071" t="s">
        <v>1726</v>
      </c>
      <c r="BK69" s="1120" t="s">
        <v>109</v>
      </c>
      <c r="BL69" s="1071" t="s">
        <v>1727</v>
      </c>
      <c r="BM69" s="1073" t="s">
        <v>109</v>
      </c>
      <c r="BN69" s="1071" t="s">
        <v>1728</v>
      </c>
    </row>
    <row customHeight="1" ht="11.25">
      <c r="A70" s="1077" t="s">
        <v>1729</v>
      </c>
      <c r="AZ70" s="1123" t="s">
        <v>1318</v>
      </c>
      <c r="BE70" s="1123">
        <v>2068</v>
      </c>
      <c r="BH70" s="1071" t="s">
        <v>1730</v>
      </c>
      <c r="BJ70" s="1071" t="s">
        <v>1731</v>
      </c>
      <c r="BL70" s="1071" t="s">
        <v>1732</v>
      </c>
      <c r="BN70" s="1071" t="s">
        <v>1733</v>
      </c>
    </row>
    <row customHeight="1" ht="11.25">
      <c r="A71" s="1077" t="s">
        <v>1734</v>
      </c>
      <c r="AZ71" s="1123" t="s">
        <v>1320</v>
      </c>
      <c r="BE71" s="1123">
        <v>2069</v>
      </c>
      <c r="BH71" s="1071" t="s">
        <v>1735</v>
      </c>
      <c r="BI71" s="1120" t="s">
        <v>90</v>
      </c>
      <c r="BJ71" s="1071" t="s">
        <v>1736</v>
      </c>
      <c r="BK71" s="1120" t="s">
        <v>90</v>
      </c>
      <c r="BL71" s="1071" t="s">
        <v>1737</v>
      </c>
      <c r="BM71" s="1073" t="s">
        <v>90</v>
      </c>
      <c r="BN71" s="1071" t="s">
        <v>1738</v>
      </c>
    </row>
    <row customHeight="1" ht="11.25">
      <c r="A72" s="1077" t="s">
        <v>1739</v>
      </c>
      <c r="AZ72" s="1123" t="s">
        <v>19</v>
      </c>
      <c r="BE72" s="1123">
        <v>2070</v>
      </c>
      <c r="BH72" s="1071" t="s">
        <v>1740</v>
      </c>
      <c r="BJ72" s="1071" t="s">
        <v>1740</v>
      </c>
      <c r="BL72" s="1071" t="s">
        <v>1740</v>
      </c>
      <c r="BN72" s="1071" t="s">
        <v>1741</v>
      </c>
    </row>
    <row customHeight="1" ht="11.25">
      <c r="A73" s="1077" t="s">
        <v>1742</v>
      </c>
      <c r="BH73" s="1071" t="s">
        <v>1743</v>
      </c>
      <c r="BI73" s="1120" t="s">
        <v>111</v>
      </c>
      <c r="BJ73" s="1071" t="s">
        <v>1744</v>
      </c>
      <c r="BK73" s="1120" t="s">
        <v>111</v>
      </c>
      <c r="BL73" s="1071" t="s">
        <v>1745</v>
      </c>
      <c r="BM73" s="1073" t="s">
        <v>111</v>
      </c>
      <c r="BN73" s="1071" t="s">
        <v>1746</v>
      </c>
    </row>
    <row customHeight="1" ht="11.25">
      <c r="A74" s="1077" t="s">
        <v>1747</v>
      </c>
      <c r="BH74" s="1071" t="s">
        <v>1748</v>
      </c>
      <c r="BJ74" s="1071" t="s">
        <v>1749</v>
      </c>
      <c r="BL74" s="1071" t="s">
        <v>1750</v>
      </c>
      <c r="BN74" s="1071" t="s">
        <v>1751</v>
      </c>
    </row>
    <row customHeight="1" ht="11.25">
      <c r="A75" s="1077" t="s">
        <v>16</v>
      </c>
      <c r="AZ75" s="1070" t="s">
        <v>1752</v>
      </c>
      <c r="BH75" s="1071" t="s">
        <v>1753</v>
      </c>
      <c r="BJ75" s="1071" t="s">
        <v>1753</v>
      </c>
      <c r="BL75" s="1071" t="s">
        <v>1753</v>
      </c>
    </row>
    <row customHeight="1" ht="11.25">
      <c r="A76" s="1077" t="s">
        <v>1754</v>
      </c>
      <c r="AZ76" s="1123" t="s">
        <v>1234</v>
      </c>
      <c r="BH76" s="1071" t="s">
        <v>1755</v>
      </c>
      <c r="BJ76" s="1071" t="s">
        <v>1756</v>
      </c>
      <c r="BL76" s="1071" t="s">
        <v>1757</v>
      </c>
    </row>
    <row customHeight="1" ht="11.25">
      <c r="A77" s="1077" t="s">
        <v>1758</v>
      </c>
      <c r="AZ77" s="1123" t="s">
        <v>1261</v>
      </c>
    </row>
    <row customHeight="1" ht="11.25">
      <c r="A78" s="1077" t="s">
        <v>1759</v>
      </c>
      <c r="AZ78" s="1123" t="s">
        <v>1293</v>
      </c>
    </row>
    <row customHeight="1" ht="11.25">
      <c r="A79" s="1077" t="s">
        <v>1760</v>
      </c>
      <c r="AZ79" s="1123" t="s">
        <v>1324</v>
      </c>
      <c r="BH79" s="1070" t="s">
        <v>1761</v>
      </c>
      <c r="BJ79" s="1070" t="s">
        <v>1762</v>
      </c>
      <c r="BL79" s="1070" t="s">
        <v>1763</v>
      </c>
    </row>
    <row customHeight="1" ht="11.25">
      <c r="A80" s="1077" t="s">
        <v>1764</v>
      </c>
      <c r="AZ80" s="1123" t="s">
        <v>1345</v>
      </c>
      <c r="BH80" s="1071" t="s">
        <v>1765</v>
      </c>
      <c r="BJ80" s="1071" t="s">
        <v>1766</v>
      </c>
      <c r="BL80" s="1071" t="s">
        <v>1767</v>
      </c>
    </row>
    <row customHeight="1" ht="11.25">
      <c r="A81" s="1077" t="s">
        <v>1768</v>
      </c>
      <c r="AZ81" s="1123" t="s">
        <v>1362</v>
      </c>
      <c r="BH81" s="1071" t="s">
        <v>1769</v>
      </c>
      <c r="BJ81" s="1071" t="s">
        <v>1770</v>
      </c>
      <c r="BL81" s="1071" t="s">
        <v>1771</v>
      </c>
    </row>
    <row customHeight="1" ht="11.25">
      <c r="A82" s="1077" t="s">
        <v>1772</v>
      </c>
      <c r="AZ82" s="1123" t="s">
        <v>1377</v>
      </c>
      <c r="BH82" s="1071" t="s">
        <v>1773</v>
      </c>
      <c r="BJ82" s="1071" t="s">
        <v>1774</v>
      </c>
      <c r="BL82" s="1071" t="s">
        <v>1775</v>
      </c>
    </row>
    <row customHeight="1" ht="11.25">
      <c r="A83" s="1077" t="s">
        <v>1776</v>
      </c>
      <c r="BH83" s="1071" t="s">
        <v>1777</v>
      </c>
      <c r="BJ83" s="1071" t="s">
        <v>1778</v>
      </c>
      <c r="BL83" s="1071" t="s">
        <v>1779</v>
      </c>
    </row>
    <row customHeight="1" ht="11.25">
      <c r="A84" s="1077" t="s">
        <v>1780</v>
      </c>
      <c r="AZ84" s="1070" t="s">
        <v>1781</v>
      </c>
    </row>
    <row customHeight="1" ht="11.25">
      <c r="A85" s="1873" t="s">
        <v>1782</v>
      </c>
      <c r="AZ85" s="1123" t="s">
        <v>1783</v>
      </c>
    </row>
    <row customHeight="1" ht="11.25">
      <c r="A86" s="1077" t="s">
        <v>1784</v>
      </c>
      <c r="AZ86" s="1123" t="s">
        <v>1785</v>
      </c>
      <c r="BH86" s="1070" t="s">
        <v>1786</v>
      </c>
      <c r="BJ86" s="1070" t="s">
        <v>1787</v>
      </c>
      <c r="BL86" s="1070" t="s">
        <v>1788</v>
      </c>
    </row>
    <row customHeight="1" ht="11.25">
      <c r="A87" s="1077" t="s">
        <v>1789</v>
      </c>
      <c r="AZ87" s="1123" t="s">
        <v>1790</v>
      </c>
      <c r="BH87" s="1071" t="s">
        <v>1791</v>
      </c>
      <c r="BJ87" s="1071" t="s">
        <v>1792</v>
      </c>
      <c r="BL87" s="1071" t="s">
        <v>1793</v>
      </c>
    </row>
    <row customHeight="1" ht="11.25">
      <c r="A88" s="1077" t="s">
        <v>1794</v>
      </c>
      <c r="AZ88" s="1609"/>
      <c r="BH88" s="1071" t="s">
        <v>1795</v>
      </c>
      <c r="BJ88" s="1071" t="s">
        <v>1796</v>
      </c>
      <c r="BL88" s="1071" t="s">
        <v>1797</v>
      </c>
    </row>
    <row customHeight="1" ht="11.25">
      <c r="A89" s="1077" t="s">
        <v>1798</v>
      </c>
      <c r="AZ89" s="1070" t="s">
        <v>1799</v>
      </c>
    </row>
    <row customHeight="1" ht="11.25">
      <c r="A90" s="1077" t="s">
        <v>1800</v>
      </c>
      <c r="AZ90" s="1123" t="s">
        <v>1025</v>
      </c>
    </row>
    <row customHeight="1" ht="11.25">
      <c r="A91" s="1077" t="s">
        <v>1801</v>
      </c>
      <c r="AZ91" s="1123" t="s">
        <v>1061</v>
      </c>
      <c r="BH91" s="1070" t="s">
        <v>1802</v>
      </c>
      <c r="BJ91" s="1070" t="s">
        <v>1803</v>
      </c>
      <c r="BL91" s="1070" t="s">
        <v>1804</v>
      </c>
    </row>
    <row customHeight="1" ht="11.25">
      <c r="AZ92" s="1123" t="s">
        <v>1805</v>
      </c>
      <c r="BH92" s="1071" t="s">
        <v>1806</v>
      </c>
      <c r="BJ92" s="1071" t="s">
        <v>1807</v>
      </c>
      <c r="BL92" s="1071" t="s">
        <v>1808</v>
      </c>
    </row>
    <row customHeight="1" ht="11.25">
      <c r="AZ93" s="1123" t="s">
        <v>1809</v>
      </c>
      <c r="BH93" s="1071" t="s">
        <v>1810</v>
      </c>
      <c r="BJ93" s="1071" t="s">
        <v>1811</v>
      </c>
      <c r="BL93" s="1071" t="s">
        <v>1812</v>
      </c>
    </row>
    <row customHeight="1" ht="11.25">
      <c r="AZ94" s="1123" t="s">
        <v>1813</v>
      </c>
    </row>
    <row r="96" customHeight="1" ht="11.25">
      <c r="AZ96" s="1070" t="s">
        <v>1814</v>
      </c>
      <c r="BH96" s="1070" t="s">
        <v>1815</v>
      </c>
      <c r="BJ96" s="1070" t="s">
        <v>1816</v>
      </c>
      <c r="BL96" s="1070" t="s">
        <v>1817</v>
      </c>
      <c r="BN96" s="1070" t="s">
        <v>1818</v>
      </c>
    </row>
    <row customHeight="1" ht="11.25">
      <c r="AZ97" s="1904" t="s">
        <v>1819</v>
      </c>
      <c r="BA97" s="1905" t="s">
        <v>1820</v>
      </c>
      <c r="BH97" s="1071" t="s">
        <v>1821</v>
      </c>
      <c r="BJ97" s="1071" t="s">
        <v>1822</v>
      </c>
      <c r="BL97" s="1071" t="s">
        <v>1823</v>
      </c>
      <c r="BN97" s="1071" t="s">
        <v>1824</v>
      </c>
    </row>
    <row customHeight="1" ht="11.25">
      <c r="AZ98" s="1904" t="s">
        <v>1825</v>
      </c>
      <c r="BA98" s="1905" t="s">
        <v>1826</v>
      </c>
      <c r="BH98" s="1071" t="s">
        <v>1827</v>
      </c>
      <c r="BJ98" s="1071" t="s">
        <v>1828</v>
      </c>
      <c r="BL98" s="1071" t="s">
        <v>1829</v>
      </c>
      <c r="BN98" s="1071" t="s">
        <v>1830</v>
      </c>
    </row>
    <row customHeight="1" ht="22.5">
      <c r="AZ99" s="1904" t="s">
        <v>1831</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1832</v>
      </c>
      <c r="BJ99" s="1071" t="s">
        <v>1833</v>
      </c>
      <c r="BL99" s="1071" t="s">
        <v>1834</v>
      </c>
      <c r="BN99" s="1071" t="s">
        <v>1835</v>
      </c>
    </row>
    <row customHeight="1" ht="22.5">
      <c r="AZ100" s="1904" t="s">
        <v>1836</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1423</v>
      </c>
      <c r="BL100" s="1071" t="s">
        <v>1423</v>
      </c>
      <c r="BN100" s="1071" t="s">
        <v>1837</v>
      </c>
    </row>
    <row customHeight="1" ht="22.5">
      <c r="AZ101" s="1904" t="s">
        <v>1838</v>
      </c>
      <c r="BA101" s="1905" t="s">
        <v>1839</v>
      </c>
      <c r="BN101" s="1071" t="s">
        <v>1840</v>
      </c>
    </row>
    <row customHeight="1" ht="22.5">
      <c r="AZ102" s="1904" t="s">
        <v>1841</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1842</v>
      </c>
    </row>
    <row customHeight="1" ht="11.25">
      <c r="AZ103" s="1904" t="s">
        <v>1843</v>
      </c>
      <c r="BA103" s="1905" t="s">
        <v>1844</v>
      </c>
      <c r="BN103" s="1071" t="s">
        <v>1845</v>
      </c>
    </row>
    <row customHeight="1" ht="11.25">
      <c r="BN104" s="1071" t="s">
        <v>1846</v>
      </c>
    </row>
    <row customHeight="1" ht="11.25">
      <c r="AZ105" s="1695" t="s">
        <v>1847</v>
      </c>
    </row>
    <row customHeight="1" ht="11.25">
      <c r="AZ106" s="1123" t="s">
        <v>1848</v>
      </c>
    </row>
    <row customHeight="1" ht="11.25">
      <c r="AZ107" s="1123" t="s">
        <v>1849</v>
      </c>
      <c r="BH107" s="1070" t="s">
        <v>1850</v>
      </c>
      <c r="BJ107" s="1070" t="s">
        <v>1851</v>
      </c>
      <c r="BL107" s="1070" t="s">
        <v>1852</v>
      </c>
      <c r="BN107" s="1070" t="s">
        <v>1853</v>
      </c>
    </row>
    <row customHeight="1" ht="11.25">
      <c r="AZ108" s="1123" t="s">
        <v>575</v>
      </c>
      <c r="BH108" s="1071" t="s">
        <v>1854</v>
      </c>
      <c r="BJ108" s="1071" t="s">
        <v>1855</v>
      </c>
      <c r="BL108" s="1071" t="s">
        <v>1509</v>
      </c>
      <c r="BN108" s="1071" t="s">
        <v>1856</v>
      </c>
    </row>
    <row customHeight="1" ht="11.25">
      <c r="BH109" s="1071" t="s">
        <v>1857</v>
      </c>
    </row>
    <row customHeight="1" ht="11.25">
      <c r="AZ110" s="1695" t="s">
        <v>1858</v>
      </c>
      <c r="BH110" s="1071" t="s">
        <v>1857</v>
      </c>
    </row>
    <row customHeight="1" ht="11.25">
      <c r="AZ111" s="1904" t="s">
        <v>1819</v>
      </c>
      <c r="BA111" s="1905" t="s">
        <v>1820</v>
      </c>
    </row>
    <row customHeight="1" ht="11.25">
      <c r="AZ112" s="1904" t="s">
        <v>1825</v>
      </c>
      <c r="BA112" s="1905" t="s">
        <v>1826</v>
      </c>
    </row>
    <row customHeight="1" ht="22.5">
      <c r="AZ113" s="1904" t="s">
        <v>1831</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1836</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1859</v>
      </c>
    </row>
    <row customHeight="1" ht="22.5">
      <c r="AZ115" s="1904" t="s">
        <v>1841</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1221</v>
      </c>
    </row>
    <row customHeight="1" ht="11.25">
      <c r="AZ116" s="1904" t="s">
        <v>1843</v>
      </c>
      <c r="BA116" s="1905" t="s">
        <v>1844</v>
      </c>
      <c r="BH116" s="1071" t="s">
        <v>1247</v>
      </c>
    </row>
    <row customHeight="1" ht="11.25">
      <c r="BH117" s="1071" t="s">
        <v>1282</v>
      </c>
    </row>
    <row customHeight="1" ht="11.25">
      <c r="BH118" s="1071" t="s">
        <v>1315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F9ADBA-1188-F09E-3A21-0.B0B2F63F}"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303</v>
      </c>
      <c r="J1" s="458" t="s">
        <v>14</v>
      </c>
    </row>
    <row customHeight="1" ht="22.5" hidden="1">
      <c r="A2" s="505"/>
      <c r="B2" s="505"/>
      <c r="C2" s="1733" t="s">
        <v>122</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Ставропольский край</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304</v>
      </c>
      <c r="E9" s="2208"/>
      <c r="F9" s="2208"/>
      <c r="G9" s="2211" t="s">
        <v>305</v>
      </c>
      <c r="J9" s="458">
        <v>11</v>
      </c>
    </row>
    <row customHeight="1" ht="11.549999999999999">
      <c r="A10" s="505"/>
      <c r="B10" s="505"/>
      <c r="C10" s="460"/>
      <c r="D10" s="1477" t="s">
        <v>88</v>
      </c>
      <c r="E10" s="1479" t="s">
        <v>306</v>
      </c>
      <c r="F10" s="1479" t="s">
        <v>307</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Филиал ПАО "ОГК-2"-Ставропольская ГРЭС</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1860</v>
      </c>
      <c r="F13" s="1524" t="s">
        <v>310</v>
      </c>
      <c r="G13" s="477"/>
      <c r="H13" s="1536"/>
      <c r="J13" s="458">
        <v>19</v>
      </c>
    </row>
    <row customHeight="1" ht="19.95">
      <c r="A14" s="505"/>
      <c r="B14" s="505"/>
      <c r="C14" s="460"/>
      <c r="D14" s="1526" t="s">
        <v>714</v>
      </c>
      <c r="E14" s="1527" t="s">
        <v>1861</v>
      </c>
      <c r="F14" s="1529"/>
      <c r="G14" s="1528" t="s">
        <v>1862</v>
      </c>
      <c r="H14" s="1536"/>
      <c r="J14" s="458">
        <v>19</v>
      </c>
    </row>
    <row customHeight="1" ht="19.95">
      <c r="A15" s="505"/>
      <c r="B15" s="505"/>
      <c r="C15" s="460"/>
      <c r="D15" s="1526" t="s">
        <v>311</v>
      </c>
      <c r="E15" s="1527" t="s">
        <v>1863</v>
      </c>
      <c r="F15" s="1529"/>
      <c r="G15" s="1528" t="s">
        <v>1864</v>
      </c>
      <c r="H15" s="1536"/>
      <c r="J15" s="458">
        <v>19</v>
      </c>
    </row>
    <row customHeight="1" ht="24">
      <c r="A16" s="505"/>
      <c r="B16" s="505"/>
      <c r="C16" s="460"/>
      <c r="D16" s="1526" t="s">
        <v>314</v>
      </c>
      <c r="E16" s="1525" t="s">
        <v>1865</v>
      </c>
      <c r="F16" s="1534"/>
      <c r="G16" s="477" t="s">
        <v>1866</v>
      </c>
      <c r="H16" s="1536"/>
      <c r="J16" s="458">
        <v>23</v>
      </c>
    </row>
    <row customHeight="1" ht="48.29999999999999">
      <c r="A17" s="505"/>
      <c r="B17" s="505"/>
      <c r="C17" s="460"/>
      <c r="D17" s="1523">
        <v>3</v>
      </c>
      <c r="E17" s="1530" t="s">
        <v>1867</v>
      </c>
      <c r="F17" s="1529"/>
      <c r="G17" s="477" t="s">
        <v>1868</v>
      </c>
      <c r="H17" s="1536"/>
      <c r="J17" s="458">
        <v>46</v>
      </c>
    </row>
    <row customHeight="1" ht="48.29999999999999">
      <c r="A18" s="1478">
        <v>1</v>
      </c>
      <c r="B18" s="505"/>
      <c r="C18" s="1480"/>
      <c r="D18" s="1523" t="s">
        <v>91</v>
      </c>
      <c r="E18" s="1530" t="s">
        <v>1869</v>
      </c>
      <c r="F18" s="1529"/>
      <c r="G18" s="477" t="s">
        <v>1868</v>
      </c>
      <c r="H18" s="1536"/>
      <c r="I18" s="855"/>
      <c r="J18" s="458">
        <v>46</v>
      </c>
    </row>
    <row customHeight="1" ht="23.25">
      <c r="A19" s="505"/>
      <c r="B19" s="505"/>
      <c r="C19" s="460"/>
      <c r="D19" s="1523" t="s">
        <v>111</v>
      </c>
      <c r="E19" s="1530" t="s">
        <v>1870</v>
      </c>
      <c r="F19" s="1524" t="s">
        <v>310</v>
      </c>
      <c r="G19" s="2474" t="s">
        <v>1871</v>
      </c>
      <c r="H19" s="478"/>
      <c r="J19" s="458">
        <v>22</v>
      </c>
    </row>
    <row s="1533" customFormat="1" customHeight="1" ht="5.25" hidden="1">
      <c r="A20" s="505"/>
      <c r="B20" s="505"/>
      <c r="C20" s="1532"/>
      <c r="D20" s="1531" t="s">
        <v>1122</v>
      </c>
      <c r="E20" s="1017"/>
      <c r="F20" s="1016"/>
      <c r="G20" s="2475"/>
      <c r="J20" s="1533">
        <v>0</v>
      </c>
    </row>
    <row customHeight="1" ht="15.75">
      <c r="A21" s="505"/>
      <c r="B21" s="505"/>
      <c r="C21" s="460"/>
      <c r="D21" s="470"/>
      <c r="E21" s="418" t="s">
        <v>343</v>
      </c>
      <c r="F21" s="472"/>
      <c r="G21" s="2476"/>
      <c r="H21" s="1536"/>
      <c r="J21" s="458">
        <v>15</v>
      </c>
    </row>
    <row s="504" customFormat="1" customHeight="1" ht="26.25">
      <c r="A22" s="505"/>
      <c r="B22" s="505"/>
      <c r="C22" s="505"/>
      <c r="D22" s="1523" t="s">
        <v>92</v>
      </c>
      <c r="E22" s="477" t="s">
        <v>1872</v>
      </c>
      <c r="F22" s="1529"/>
      <c r="G22" s="477" t="s">
        <v>1873</v>
      </c>
      <c r="H22" s="1535"/>
      <c r="J22" s="504">
        <v>25</v>
      </c>
    </row>
    <row s="504" customFormat="1" customHeight="1" ht="19.95">
      <c r="A23" s="505"/>
      <c r="B23" s="505"/>
      <c r="C23" s="505"/>
      <c r="D23" s="1523" t="s">
        <v>93</v>
      </c>
      <c r="E23" s="1530" t="s">
        <v>1874</v>
      </c>
      <c r="F23" s="1534"/>
      <c r="G23" s="477" t="s">
        <v>1875</v>
      </c>
      <c r="H23" s="1535"/>
      <c r="J23" s="504">
        <v>19</v>
      </c>
    </row>
    <row s="504" customFormat="1" customHeight="1" ht="144" hidden="1">
      <c r="A24" s="505"/>
      <c r="B24" s="505"/>
      <c r="C24" s="505"/>
      <c r="D24" s="1523" t="s">
        <v>112</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5938F-CEEE-74DB-FA22-0.7609E0D6}"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1876</v>
      </c>
      <c r="G1" s="1634" t="s">
        <v>48</v>
      </c>
      <c r="H1" s="1634" t="s">
        <v>50</v>
      </c>
      <c r="IU1" s="1158" t="s">
        <v>14</v>
      </c>
    </row>
    <row s="1853" customFormat="1" customHeight="1" ht="22.5" hidden="1">
      <c r="A2" s="834"/>
      <c r="B2" s="1163">
        <v>1</v>
      </c>
      <c r="C2" s="1163"/>
      <c r="D2" s="1931" t="s">
        <v>122</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304</v>
      </c>
      <c r="F7" s="2105"/>
      <c r="G7" s="2105"/>
      <c r="H7" s="2105"/>
      <c r="I7" s="2105"/>
      <c r="J7" s="2477" t="s">
        <v>305</v>
      </c>
      <c r="K7" s="503"/>
      <c r="L7" s="503"/>
      <c r="M7" s="503"/>
      <c r="N7" s="503"/>
      <c r="O7" s="229"/>
      <c r="P7" s="503"/>
      <c r="Q7" s="228"/>
      <c r="R7" s="228"/>
      <c r="S7" s="228"/>
      <c r="T7" s="228"/>
      <c r="IU7" s="510">
        <v>14</v>
      </c>
    </row>
    <row s="1822" customFormat="1" customHeight="1" ht="21">
      <c r="A8" s="1158"/>
      <c r="B8" s="1163"/>
      <c r="C8" s="1158"/>
      <c r="D8" s="1498"/>
      <c r="E8" s="1551" t="s">
        <v>88</v>
      </c>
      <c r="F8" s="1543" t="s">
        <v>1876</v>
      </c>
      <c r="G8" s="1543" t="s">
        <v>48</v>
      </c>
      <c r="H8" s="1543" t="s">
        <v>50</v>
      </c>
      <c r="I8" s="1543" t="s">
        <v>1877</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1878</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F0616-438B-ED5C-3523-0.CBA3F453}"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122</v>
      </c>
      <c r="E2" s="1892"/>
      <c r="F2" s="1895" t="str">
        <f>IF(ROIV_INFO_NAME="","",ROIV_INFO_NAME)</f>
        <v>Филиал ПАО "ОГК-2"-Ставропольская ГРЭС</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304</v>
      </c>
      <c r="F7" s="2105"/>
      <c r="G7" s="2105"/>
      <c r="H7" s="2105"/>
      <c r="I7" s="2105"/>
      <c r="J7" s="2105"/>
      <c r="K7" s="2105"/>
      <c r="L7" s="2477" t="s">
        <v>305</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1879</v>
      </c>
      <c r="H9" s="1540" t="s">
        <v>1880</v>
      </c>
      <c r="I9" s="1540" t="s">
        <v>1881</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Филиал ПАО "ОГК-2"-Ставропольская ГРЭС</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1882</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A6A88-E50B-2835-59DE-0.B5BF68F7}"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122</v>
      </c>
      <c r="E2" s="1907"/>
      <c r="F2" s="1909" t="str">
        <f>IF(ROIV_INFO_NAME="","",ROIV_INFO_NAME)</f>
        <v>Филиал ПАО "ОГК-2"-Ставропольская ГРЭС</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304</v>
      </c>
      <c r="F7" s="2105"/>
      <c r="G7" s="2105"/>
      <c r="H7" s="2105"/>
      <c r="I7" s="2105"/>
      <c r="J7" s="2105"/>
      <c r="K7" s="2105"/>
      <c r="L7" s="2477" t="s">
        <v>305</v>
      </c>
      <c r="M7" s="1627"/>
      <c r="N7" s="1627"/>
      <c r="O7" s="1627"/>
      <c r="P7" s="1627"/>
      <c r="Q7" s="1627"/>
      <c r="R7" s="1627"/>
      <c r="S7" s="228"/>
      <c r="T7" s="228"/>
      <c r="U7" s="228"/>
      <c r="V7" s="228"/>
      <c r="IW7" s="1612">
        <v>14</v>
      </c>
    </row>
    <row s="1822" customFormat="1" customHeight="1" ht="67.2">
      <c r="A8" s="1634"/>
      <c r="B8" s="1369"/>
      <c r="C8" s="1634"/>
      <c r="D8" s="1518"/>
      <c r="E8" s="2481" t="s">
        <v>88</v>
      </c>
      <c r="F8" s="2481" t="s">
        <v>1883</v>
      </c>
      <c r="G8" s="2483" t="s">
        <v>1884</v>
      </c>
      <c r="H8" s="2484"/>
      <c r="I8" s="2485"/>
      <c r="J8" s="2481" t="s">
        <v>1885</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1879</v>
      </c>
      <c r="H9" s="1897" t="s">
        <v>1880</v>
      </c>
      <c r="I9" s="1897" t="s">
        <v>1881</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Филиал ПАО "ОГК-2"-Ставропольская ГРЭС</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1882</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769CBC-FAF6-D6C7-3267-0.100F9911}"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122</v>
      </c>
      <c r="E2" s="2130">
        <v>1</v>
      </c>
      <c r="F2" s="2306" t="str">
        <f>IF(region_name="","",region_name)</f>
        <v>Ставропольский край</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1886</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122</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304</v>
      </c>
      <c r="F10" s="2130"/>
      <c r="G10" s="2130"/>
      <c r="H10" s="2130"/>
      <c r="I10" s="2130"/>
      <c r="J10" s="2130"/>
      <c r="K10" s="2130"/>
      <c r="L10" s="2130"/>
      <c r="M10" s="2104"/>
      <c r="N10" s="2481" t="s">
        <v>305</v>
      </c>
      <c r="O10" s="503"/>
      <c r="P10" s="503"/>
      <c r="Q10" s="510">
        <v>14</v>
      </c>
    </row>
    <row s="1822" customFormat="1" customHeight="1" ht="44.25">
      <c r="A11" s="1634"/>
      <c r="B11" s="1369"/>
      <c r="C11" s="1634"/>
      <c r="D11" s="1518"/>
      <c r="E11" s="2495" t="s">
        <v>88</v>
      </c>
      <c r="F11" s="2495" t="s">
        <v>308</v>
      </c>
      <c r="G11" s="2495" t="s">
        <v>1887</v>
      </c>
      <c r="H11" s="2495"/>
      <c r="I11" s="2495" t="s">
        <v>1888</v>
      </c>
      <c r="J11" s="2495"/>
      <c r="K11" s="2495"/>
      <c r="L11" s="2495" t="s">
        <v>1889</v>
      </c>
      <c r="M11" s="2483" t="s">
        <v>1890</v>
      </c>
      <c r="N11" s="2494"/>
      <c r="O11" s="1627"/>
      <c r="P11" s="1627"/>
      <c r="Q11" s="1612">
        <v>42</v>
      </c>
    </row>
    <row s="1822" customFormat="1" customHeight="1" ht="29.25">
      <c r="A12" s="1158"/>
      <c r="B12" s="1163"/>
      <c r="C12" s="1158"/>
      <c r="D12" s="1498"/>
      <c r="E12" s="2481"/>
      <c r="F12" s="2495"/>
      <c r="G12" s="1912" t="s">
        <v>1891</v>
      </c>
      <c r="H12" s="1912" t="s">
        <v>312</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Ставропольский край</v>
      </c>
      <c r="G13" s="2490"/>
      <c r="H13" s="2497"/>
      <c r="I13" s="477"/>
      <c r="J13" s="1908">
        <v>1</v>
      </c>
      <c r="K13" s="1921"/>
      <c r="L13" s="1922"/>
      <c r="M13" s="1922"/>
      <c r="N13" s="2491" t="s">
        <v>1892</v>
      </c>
      <c r="O13" s="1538"/>
      <c r="P13" s="514"/>
      <c r="Q13" s="426">
        <v>22</v>
      </c>
    </row>
    <row s="1853" customFormat="1" customHeight="1" ht="23.25">
      <c r="A14" s="2102"/>
      <c r="B14" s="1163"/>
      <c r="C14" s="1163"/>
      <c r="D14" s="804"/>
      <c r="E14" s="2130"/>
      <c r="F14" s="2489"/>
      <c r="G14" s="2490"/>
      <c r="H14" s="2498"/>
      <c r="I14" s="424"/>
      <c r="J14" s="1503"/>
      <c r="K14" s="1503" t="s">
        <v>1886</v>
      </c>
      <c r="L14" s="1546"/>
      <c r="M14" s="1546"/>
      <c r="N14" s="2492"/>
      <c r="O14" s="1538"/>
      <c r="P14" s="514"/>
      <c r="Q14" s="426">
        <v>22</v>
      </c>
    </row>
    <row s="1853" customFormat="1" customHeight="1" ht="23.25">
      <c r="A15" s="2102"/>
      <c r="B15" s="1163"/>
      <c r="C15" s="415"/>
      <c r="D15" s="804"/>
      <c r="E15" s="424"/>
      <c r="F15" s="1503" t="s">
        <v>1878</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229538-A13A-ACEC-525D-0.44FD21A6}"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1893</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304</v>
      </c>
      <c r="E8" s="2212"/>
      <c r="F8" s="2212"/>
      <c r="G8" s="2212"/>
      <c r="H8" s="2212"/>
      <c r="I8" s="2212" t="s">
        <v>305</v>
      </c>
      <c r="M8" s="124">
        <v>14</v>
      </c>
    </row>
    <row customHeight="1" ht="29.25">
      <c r="D9" s="2212" t="s">
        <v>88</v>
      </c>
      <c r="E9" s="2212" t="s">
        <v>1894</v>
      </c>
      <c r="F9" s="2212"/>
      <c r="G9" s="2212"/>
      <c r="H9" s="2212"/>
      <c r="I9" s="2212"/>
      <c r="M9" s="124">
        <v>28</v>
      </c>
    </row>
    <row customHeight="1" ht="24">
      <c r="D10" s="2212"/>
      <c r="E10" s="130" t="s">
        <v>1895</v>
      </c>
      <c r="F10" s="130" t="s">
        <v>1896</v>
      </c>
      <c r="G10" s="130" t="s">
        <v>1897</v>
      </c>
      <c r="H10" s="130" t="s">
        <v>394</v>
      </c>
      <c r="I10" s="2212"/>
      <c r="M10" s="124">
        <v>23</v>
      </c>
    </row>
    <row customHeight="1" ht="12" hidden="1">
      <c r="D11" s="90" t="s">
        <v>109</v>
      </c>
      <c r="E11" s="90" t="s">
        <v>91</v>
      </c>
      <c r="F11" s="90" t="s">
        <v>111</v>
      </c>
      <c r="G11" s="90" t="s">
        <v>92</v>
      </c>
      <c r="H11" s="90" t="s">
        <v>93</v>
      </c>
      <c r="I11" s="90" t="s">
        <v>112</v>
      </c>
      <c r="M11" s="124">
        <v>0</v>
      </c>
    </row>
    <row s="1826" customFormat="1" customHeight="1" ht="26.25">
      <c r="A12" s="148" t="s">
        <v>90</v>
      </c>
      <c r="B12" s="128" t="s">
        <v>22</v>
      </c>
      <c r="C12" s="129"/>
      <c r="D12" s="131" t="s">
        <v>109</v>
      </c>
      <c r="E12" s="384"/>
      <c r="F12" s="384"/>
      <c r="G12" s="1737" t="s">
        <v>22</v>
      </c>
      <c r="H12" s="385"/>
      <c r="I12" s="2172" t="s">
        <v>1898</v>
      </c>
      <c r="K12" s="275"/>
      <c r="L12" s="276"/>
      <c r="M12" s="120">
        <v>25</v>
      </c>
    </row>
    <row customHeight="1" ht="15.75">
      <c r="A13" s="124"/>
      <c r="B13" s="124"/>
      <c r="C13" s="124"/>
      <c r="D13" s="112"/>
      <c r="E13" s="133" t="s">
        <v>472</v>
      </c>
      <c r="F13" s="132"/>
      <c r="G13" s="132"/>
      <c r="H13" s="217"/>
      <c r="I13" s="2174"/>
      <c r="M13" s="124">
        <v>15</v>
      </c>
    </row>
    <row customHeight="1" ht="3">
      <c r="A14" s="124"/>
      <c r="B14" s="124"/>
      <c r="C14" s="124"/>
      <c r="M14" s="124">
        <v>3</v>
      </c>
    </row>
    <row customHeight="1" ht="29.25">
      <c r="E15" s="2499" t="s">
        <v>1899</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3587F5-283B-ADEA-773F-0.A0E7FFEE}"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1900</v>
      </c>
      <c r="E7" s="2501"/>
      <c r="F7" s="270"/>
      <c r="J7" s="72">
        <v>22</v>
      </c>
    </row>
    <row customHeight="1" ht="3">
      <c r="C8" s="95"/>
      <c r="D8" s="73"/>
      <c r="E8" s="73"/>
      <c r="J8" s="72">
        <v>3</v>
      </c>
    </row>
    <row customHeight="1" ht="16.8">
      <c r="C9" s="95"/>
      <c r="D9" s="108" t="s">
        <v>88</v>
      </c>
      <c r="E9" s="263" t="s">
        <v>1901</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1902</v>
      </c>
      <c r="J13" s="72">
        <v>12</v>
      </c>
    </row>
    <row customHeight="1" ht="3">
      <c r="J14" s="72">
        <v>3</v>
      </c>
    </row>
    <row customHeight="1" ht="23.25">
      <c r="C15" s="140"/>
      <c r="D15" s="2502" t="s">
        <v>1903</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B1F3BE-E247-271C-D92F-0.97C97025}" mc:Ignorable="x14ac xr xr2 xr3">
  <sheetPr>
    <tabColor rgb="FFCCCCFF"/>
    <pageSetUpPr fitToPage="1"/>
  </sheetPr>
  <dimension ref="A1:M15"/>
  <sheetViews>
    <sheetView topLeftCell="A1" showGridLines="0" zoomScale="90" workbookViewId="0">
      <selection activeCell="E13" sqref="E13"/>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1904</v>
      </c>
      <c r="E7" s="2103"/>
      <c r="F7" s="270"/>
      <c r="M7" s="72">
        <v>22</v>
      </c>
    </row>
    <row customHeight="1" ht="3">
      <c r="C8" s="95"/>
      <c r="D8" s="73"/>
      <c r="E8" s="73"/>
      <c r="M8" s="72">
        <v>3</v>
      </c>
    </row>
    <row customHeight="1" ht="16.8">
      <c r="C9" s="95"/>
      <c r="D9" s="108" t="s">
        <v>88</v>
      </c>
      <c r="E9" s="111" t="s">
        <v>291</v>
      </c>
      <c r="M9" s="72">
        <v>16</v>
      </c>
    </row>
    <row customHeight="1" ht="12.75">
      <c r="C10" s="95"/>
      <c r="D10" s="90" t="s">
        <v>109</v>
      </c>
      <c r="E10" s="90" t="s">
        <v>110</v>
      </c>
      <c r="M10" s="72">
        <v>12</v>
      </c>
    </row>
    <row customHeight="1" ht="15" hidden="1">
      <c r="C11" s="95"/>
      <c r="D11" s="116">
        <v>0</v>
      </c>
      <c r="E11" s="152"/>
      <c r="M11" s="72">
        <v>0</v>
      </c>
    </row>
    <row customHeight="1" ht="17.25">
      <c r="A12" s="267"/>
      <c r="B12" s="267"/>
      <c r="C12" s="1820" t="s">
        <v>122</v>
      </c>
      <c r="D12" s="116" t="s">
        <v>109</v>
      </c>
      <c r="E12" s="117" t="s">
        <v>1905</v>
      </c>
      <c r="F12" s="267"/>
      <c r="G12" s="267"/>
      <c r="H12" s="267"/>
      <c r="I12" s="267"/>
      <c r="J12" s="267"/>
      <c r="K12" s="267"/>
      <c r="L12" s="267"/>
      <c r="M12" s="267"/>
    </row>
    <row customHeight="1" ht="17.25">
      <c r="A13" s="267"/>
      <c r="B13" s="267"/>
      <c r="C13" s="1820" t="s">
        <v>122</v>
      </c>
      <c r="D13" s="116" t="s">
        <v>110</v>
      </c>
      <c r="E13" s="117" t="s">
        <v>1906</v>
      </c>
      <c r="F13" s="267"/>
      <c r="G13" s="267"/>
      <c r="H13" s="267"/>
      <c r="I13" s="267"/>
      <c r="J13" s="267"/>
      <c r="K13" s="267"/>
      <c r="L13" s="267"/>
      <c r="M13" s="267"/>
    </row>
    <row customHeight="1" ht="14.699999999999998">
      <c r="C14" s="95"/>
      <c r="D14" s="112"/>
      <c r="E14" s="110" t="s">
        <v>1902</v>
      </c>
      <c r="M14" s="72">
        <v>14</v>
      </c>
    </row>
    <row customHeight="1" ht="14.25" hidden="1">
      <c r="A15" s="72" t="s">
        <v>82</v>
      </c>
      <c r="B15" s="72">
        <v>0</v>
      </c>
      <c r="C15" s="94">
        <v>3</v>
      </c>
      <c r="D15" s="72">
        <v>6</v>
      </c>
      <c r="E15" s="72">
        <v>94</v>
      </c>
      <c r="F15" s="72">
        <v>8</v>
      </c>
      <c r="G15" s="72">
        <v>8</v>
      </c>
      <c r="H15" s="72">
        <v>8</v>
      </c>
      <c r="I15" s="72">
        <v>8</v>
      </c>
      <c r="J15" s="72">
        <v>8</v>
      </c>
      <c r="K15" s="72">
        <v>8</v>
      </c>
      <c r="L15" s="72">
        <v>8</v>
      </c>
      <c r="M15" s="72">
        <v>14</v>
      </c>
    </row>
  </sheetData>
  <sheetProtection formatColumns="0" formatRows="0" autoFilter="0" sort="0" insertRows="0" insertColumns="1" deleteRows="0" deleteColumns="0"/>
  <mergeCells count="1">
    <mergeCell ref="D7:E7"/>
  </mergeCells>
  <dataValidations count="3">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F58CCC-832A-0FFE-0316-0.86592969}"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283</v>
      </c>
      <c r="M2" s="1556" t="s">
        <v>284</v>
      </c>
      <c r="R2" s="1556" t="s">
        <v>285</v>
      </c>
      <c r="S2" s="1556" t="s">
        <v>284</v>
      </c>
      <c r="X2" s="1556" t="s">
        <v>283</v>
      </c>
      <c r="Y2" s="1556" t="s">
        <v>284</v>
      </c>
      <c r="AD2" s="1556" t="s">
        <v>283</v>
      </c>
      <c r="AE2" s="1556" t="s">
        <v>284</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286</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Филиал ПАО "ОГК-2"-Ставропольская ГРЭС</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105</v>
      </c>
      <c r="F8" s="2195" t="s">
        <v>128</v>
      </c>
      <c r="G8" s="2196"/>
      <c r="H8" s="2195" t="s">
        <v>88</v>
      </c>
      <c r="I8" s="2196"/>
      <c r="J8" s="2130" t="s">
        <v>129</v>
      </c>
      <c r="K8" s="1559"/>
      <c r="L8" s="2199" t="s">
        <v>287</v>
      </c>
      <c r="M8" s="2199"/>
      <c r="N8" s="2199"/>
      <c r="O8" s="2199"/>
      <c r="P8" s="2199"/>
      <c r="Q8" s="1560"/>
      <c r="R8" s="2099" t="s">
        <v>288</v>
      </c>
      <c r="S8" s="2200"/>
      <c r="T8" s="2200"/>
      <c r="U8" s="2200"/>
      <c r="V8" s="2200"/>
      <c r="W8" s="1560"/>
      <c r="X8" s="2201" t="s">
        <v>289</v>
      </c>
      <c r="Y8" s="2201"/>
      <c r="Z8" s="2201"/>
      <c r="AA8" s="2201"/>
      <c r="AB8" s="2201"/>
      <c r="AC8" s="1561"/>
      <c r="AD8" s="2130" t="s">
        <v>290</v>
      </c>
      <c r="AE8" s="2130"/>
      <c r="AF8" s="2130"/>
      <c r="AG8" s="2130"/>
      <c r="AH8" s="2104"/>
      <c r="AI8" s="2130" t="s">
        <v>291</v>
      </c>
      <c r="AJ8" s="1577"/>
      <c r="BM8" s="296">
        <v>32</v>
      </c>
    </row>
    <row customHeight="1" ht="23.25">
      <c r="D9" s="2130"/>
      <c r="E9" s="2130"/>
      <c r="F9" s="2178" t="s">
        <v>89</v>
      </c>
      <c r="G9" s="2178" t="s">
        <v>134</v>
      </c>
      <c r="H9" s="2197"/>
      <c r="I9" s="2198"/>
      <c r="J9" s="2104"/>
      <c r="K9" s="1562"/>
      <c r="L9" s="2130" t="s">
        <v>292</v>
      </c>
      <c r="M9" s="2104"/>
      <c r="N9" s="2195" t="s">
        <v>88</v>
      </c>
      <c r="O9" s="2196"/>
      <c r="P9" s="2130" t="s">
        <v>135</v>
      </c>
      <c r="Q9" s="1559"/>
      <c r="R9" s="2130" t="s">
        <v>292</v>
      </c>
      <c r="S9" s="2104"/>
      <c r="T9" s="2195" t="s">
        <v>88</v>
      </c>
      <c r="U9" s="2196"/>
      <c r="V9" s="2130" t="s">
        <v>135</v>
      </c>
      <c r="W9" s="1559"/>
      <c r="X9" s="2130" t="s">
        <v>292</v>
      </c>
      <c r="Y9" s="2104"/>
      <c r="Z9" s="2195" t="s">
        <v>88</v>
      </c>
      <c r="AA9" s="2196"/>
      <c r="AB9" s="2130" t="s">
        <v>293</v>
      </c>
      <c r="AC9" s="1559"/>
      <c r="AD9" s="2130" t="s">
        <v>292</v>
      </c>
      <c r="AE9" s="2104"/>
      <c r="AF9" s="2195" t="s">
        <v>88</v>
      </c>
      <c r="AG9" s="2196"/>
      <c r="AH9" s="2104" t="s">
        <v>293</v>
      </c>
      <c r="AI9" s="2130"/>
      <c r="AJ9" s="1577"/>
      <c r="BM9" s="296">
        <v>22</v>
      </c>
    </row>
    <row customHeight="1" ht="24">
      <c r="D10" s="2178"/>
      <c r="E10" s="2178"/>
      <c r="F10" s="2202"/>
      <c r="G10" s="2202"/>
      <c r="H10" s="2203"/>
      <c r="I10" s="2204"/>
      <c r="J10" s="2195"/>
      <c r="K10" s="1562"/>
      <c r="L10" s="1581" t="s">
        <v>294</v>
      </c>
      <c r="M10" s="1576" t="s">
        <v>295</v>
      </c>
      <c r="N10" s="2197"/>
      <c r="O10" s="2198"/>
      <c r="P10" s="2178"/>
      <c r="Q10" s="1559"/>
      <c r="R10" s="1581" t="s">
        <v>294</v>
      </c>
      <c r="S10" s="1576" t="s">
        <v>295</v>
      </c>
      <c r="T10" s="2197"/>
      <c r="U10" s="2198"/>
      <c r="V10" s="2178"/>
      <c r="W10" s="1559"/>
      <c r="X10" s="1581" t="s">
        <v>294</v>
      </c>
      <c r="Y10" s="1576" t="s">
        <v>295</v>
      </c>
      <c r="Z10" s="2197"/>
      <c r="AA10" s="2198"/>
      <c r="AB10" s="2178"/>
      <c r="AC10" s="1559"/>
      <c r="AD10" s="1581" t="s">
        <v>294</v>
      </c>
      <c r="AE10" s="1576" t="s">
        <v>295</v>
      </c>
      <c r="AF10" s="2197"/>
      <c r="AG10" s="2198"/>
      <c r="AH10" s="2195"/>
      <c r="AI10" s="2178"/>
      <c r="AJ10" s="1577"/>
      <c r="AK10" s="257" t="s">
        <v>296</v>
      </c>
      <c r="AL10" s="257" t="s">
        <v>136</v>
      </c>
      <c r="BM10" s="296">
        <v>23</v>
      </c>
    </row>
    <row customHeight="1" ht="15">
      <c r="D11" s="2186" t="s">
        <v>109</v>
      </c>
      <c r="E11" s="2182" t="s">
        <v>297</v>
      </c>
      <c r="F11" s="2182" t="s">
        <v>298</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110</v>
      </c>
      <c r="E17" s="2182" t="s">
        <v>297</v>
      </c>
      <c r="F17" s="2182" t="s">
        <v>299</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297</v>
      </c>
      <c r="F23" s="2182" t="s">
        <v>300</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297</v>
      </c>
      <c r="F29" s="2182" t="s">
        <v>301</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111</v>
      </c>
      <c r="E35" s="2182" t="s">
        <v>297</v>
      </c>
      <c r="F35" s="2182" t="s">
        <v>302</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3778BE-FBE4-032E-94A7-0.F1E0A13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1907</v>
      </c>
      <c r="C2" s="2503"/>
      <c r="D2" s="2503"/>
      <c r="E2" s="271"/>
      <c r="F2" s="92">
        <v>22</v>
      </c>
    </row>
    <row customHeight="1" ht="3">
      <c r="F3" s="92">
        <v>3</v>
      </c>
    </row>
    <row customHeight="1" ht="23.25">
      <c r="B4" s="2617" t="s">
        <v>1908</v>
      </c>
      <c r="C4" s="386" t="s">
        <v>1909</v>
      </c>
      <c r="D4" s="386" t="s">
        <v>1910</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28DCC2-BB1C-DEAF-B8C2-0.D02D7F2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1911</v>
      </c>
    </row>
    <row r="4" s="267" customFormat="1" customHeight="1" ht="15">
      <c r="C4" s="1819"/>
      <c r="D4" s="116"/>
      <c r="E4" s="380"/>
    </row>
    <row r="6" s="1818" customFormat="1" customHeight="1" ht="17.25">
      <c r="A6" s="1818" t="s">
        <v>1912</v>
      </c>
    </row>
    <row r="8" s="267" customFormat="1" customHeight="1" ht="17.25">
      <c r="C8" s="1820"/>
      <c r="D8" s="116"/>
      <c r="E8" s="117"/>
    </row>
    <row r="11" s="1818" customFormat="1" customHeight="1" ht="17.25">
      <c r="A11" s="1818" t="s">
        <v>1913</v>
      </c>
    </row>
    <row r="13" s="1822" customFormat="1" customHeight="1" ht="15">
      <c r="A13" s="2220">
        <v>1</v>
      </c>
      <c r="B13" s="1163"/>
      <c r="C13" s="804" t="s">
        <v>122</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1914</v>
      </c>
    </row>
    <row r="19" s="1853" customFormat="1" customHeight="1" ht="15">
      <c r="A19" s="1885"/>
      <c r="B19" s="1369">
        <v>1</v>
      </c>
      <c r="C19" s="1369"/>
      <c r="D19" s="803" t="s">
        <v>122</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1915</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122</v>
      </c>
      <c r="D23" s="2111" t="s">
        <v>109</v>
      </c>
      <c r="E23" s="2112"/>
      <c r="F23" s="2110" t="s">
        <v>19</v>
      </c>
      <c r="G23" s="2560"/>
      <c r="H23" s="2130">
        <v>1</v>
      </c>
      <c r="I23" s="2562" t="str">
        <f>IF(U23="","",INDEX(TERRITORY_MR_LIST,MATCH(U23,TERRITORY_LIST_ID,0)))</f>
        <v/>
      </c>
      <c r="J23" s="2110" t="s">
        <v>19</v>
      </c>
      <c r="K23" s="835"/>
      <c r="L23" s="1785" t="s">
        <v>109</v>
      </c>
      <c r="M23" s="606"/>
      <c r="N23" s="607"/>
      <c r="O23" s="607"/>
      <c r="P23" s="607"/>
      <c r="Q23" s="607"/>
      <c r="R23" s="607"/>
      <c r="S23" s="607"/>
      <c r="T23" s="607"/>
      <c r="U23" s="608"/>
      <c r="V23" s="607"/>
      <c r="W23" s="607"/>
      <c r="X23" s="598"/>
      <c r="Y23" s="598" t="s">
        <v>119</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120</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121</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1916</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122</v>
      </c>
      <c r="H29" s="2106">
        <v>1</v>
      </c>
      <c r="I29" s="2565" t="str">
        <f>IF(U29="","",INDEX(TERRITORY_MR_LIST,MATCH(U29,TERRITORY_LIST_ID,0)))</f>
        <v/>
      </c>
      <c r="J29" s="2110" t="s">
        <v>19</v>
      </c>
      <c r="K29" s="835"/>
      <c r="L29" s="1785" t="s">
        <v>109</v>
      </c>
      <c r="M29" s="606"/>
      <c r="N29" s="607"/>
      <c r="O29" s="607"/>
      <c r="P29" s="607"/>
      <c r="Q29" s="607"/>
      <c r="R29" s="607"/>
      <c r="S29" s="607"/>
      <c r="T29" s="607"/>
      <c r="U29" s="608"/>
      <c r="V29" s="607"/>
      <c r="W29" s="607"/>
      <c r="X29" s="598"/>
      <c r="Y29" s="598" t="s">
        <v>119</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120</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1917</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122</v>
      </c>
      <c r="L34" s="1732" t="s">
        <v>109</v>
      </c>
      <c r="M34" s="814"/>
      <c r="N34" s="815"/>
      <c r="O34" s="607"/>
      <c r="P34" s="607"/>
      <c r="Q34" s="607"/>
      <c r="R34" s="607"/>
      <c r="S34" s="607"/>
      <c r="T34" s="607"/>
      <c r="U34" s="608"/>
      <c r="V34" s="607"/>
      <c r="W34" s="607"/>
      <c r="X34" s="598"/>
      <c r="Y34" s="598" t="s">
        <v>119</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1918</v>
      </c>
    </row>
    <row customHeight="1" ht="11.25"/>
    <row s="458" customFormat="1" customHeight="1" ht="22.5">
      <c r="A39" s="1794"/>
      <c r="B39" s="460"/>
      <c r="C39" s="862"/>
      <c r="D39" s="443"/>
      <c r="E39" s="863"/>
      <c r="F39" s="1815"/>
      <c r="G39" s="1825"/>
      <c r="H39" s="478"/>
    </row>
    <row customHeight="1" ht="11.25"/>
    <row s="1818" customFormat="1" customHeight="1" ht="11.25">
      <c r="A41" s="1818" t="s">
        <v>1919</v>
      </c>
    </row>
    <row customHeight="1" ht="11.25"/>
    <row s="458" customFormat="1" customHeight="1" ht="22.5">
      <c r="A43" s="460"/>
      <c r="B43" s="460"/>
      <c r="C43" s="460"/>
      <c r="D43" s="443"/>
      <c r="E43" s="863"/>
      <c r="F43" s="864"/>
      <c r="G43" s="1825"/>
      <c r="H43" s="478"/>
    </row>
    <row customHeight="1" ht="11.25"/>
    <row s="1818" customFormat="1" customHeight="1" ht="11.25">
      <c r="A45" s="1818" t="s">
        <v>1920</v>
      </c>
    </row>
    <row customHeight="1" ht="11.25"/>
    <row s="458" customFormat="1" customHeight="1" ht="24">
      <c r="A47" s="2205" t="s">
        <v>317</v>
      </c>
      <c r="B47" s="505"/>
      <c r="C47" s="2216"/>
      <c r="D47" s="448" t="str">
        <f>A47</f>
        <v>5.1</v>
      </c>
      <c r="E47" s="445" t="s">
        <v>318</v>
      </c>
      <c r="F47" s="1979" t="s">
        <v>310</v>
      </c>
      <c r="G47" s="447" t="s">
        <v>319</v>
      </c>
      <c r="H47" s="478"/>
      <c r="I47" s="855"/>
    </row>
    <row s="458" customFormat="1" customHeight="1" ht="22.5">
      <c r="A48" s="2205"/>
      <c r="B48" s="505"/>
      <c r="C48" s="2216"/>
      <c r="D48" s="443" t="str">
        <f>D47&amp;".1"</f>
        <v>5.1.1</v>
      </c>
      <c r="E48" s="442" t="s">
        <v>320</v>
      </c>
      <c r="F48" s="1980" t="s">
        <v>22</v>
      </c>
      <c r="G48" s="477"/>
      <c r="H48" s="478"/>
      <c r="I48" s="855"/>
    </row>
    <row s="458" customFormat="1" customHeight="1" ht="22.5">
      <c r="A49" s="2205"/>
      <c r="B49" s="505"/>
      <c r="C49" s="2216"/>
      <c r="D49" s="443" t="str">
        <f>D47&amp;".2"</f>
        <v>5.1.2</v>
      </c>
      <c r="E49" s="442" t="s">
        <v>321</v>
      </c>
      <c r="F49" s="1735" t="s">
        <v>22</v>
      </c>
      <c r="G49" s="447" t="s">
        <v>322</v>
      </c>
      <c r="H49" s="478"/>
      <c r="I49" s="855"/>
    </row>
    <row s="458" customFormat="1" customHeight="1" ht="22.5">
      <c r="A50" s="2205"/>
      <c r="B50" s="505"/>
      <c r="C50" s="2216"/>
      <c r="D50" s="443" t="str">
        <f>D47&amp;".3"</f>
        <v>5.1.3</v>
      </c>
      <c r="E50" s="442" t="s">
        <v>323</v>
      </c>
      <c r="F50" s="1980" t="s">
        <v>22</v>
      </c>
      <c r="G50" s="477"/>
      <c r="H50" s="478"/>
      <c r="I50" s="855"/>
    </row>
    <row s="458" customFormat="1" customHeight="1" ht="22.5">
      <c r="A51" s="2205"/>
      <c r="B51" s="505"/>
      <c r="C51" s="2216"/>
      <c r="D51" s="443" t="str">
        <f>D47&amp;".4"</f>
        <v>5.1.4</v>
      </c>
      <c r="E51" s="442" t="s">
        <v>324</v>
      </c>
      <c r="F51" s="1980" t="s">
        <v>22</v>
      </c>
      <c r="G51" s="447" t="s">
        <v>325</v>
      </c>
      <c r="H51" s="478"/>
      <c r="I51" s="855"/>
    </row>
    <row r="54" s="1818" customFormat="1" customHeight="1" ht="17.25">
      <c r="A54" s="1818" t="s">
        <v>1921</v>
      </c>
    </row>
    <row r="56" s="1615" customFormat="1" customHeight="1" ht="18.75">
      <c r="A56" s="92"/>
      <c r="B56" s="1826"/>
      <c r="C56" s="1826"/>
      <c r="D56" s="1827"/>
      <c r="E56" s="1812"/>
      <c r="F56" s="871">
        <v>13</v>
      </c>
      <c r="G56" s="870"/>
      <c r="H56" s="796"/>
      <c r="I56" s="794"/>
      <c r="J56" s="523" t="s">
        <v>19</v>
      </c>
      <c r="K56" s="2654" t="s">
        <v>22</v>
      </c>
      <c r="L56" s="92"/>
      <c r="M56" s="1639"/>
      <c r="N56" s="1639"/>
      <c r="O56" s="1639"/>
      <c r="P56" s="519" t="s">
        <v>396</v>
      </c>
      <c r="Q56" s="519" t="s">
        <v>397</v>
      </c>
      <c r="R56" s="520" t="s">
        <v>398</v>
      </c>
      <c r="S56" s="1639" t="s">
        <v>399</v>
      </c>
      <c r="T56" s="1639"/>
      <c r="U56" s="1639"/>
      <c r="V56" s="1639"/>
    </row>
    <row r="58" s="1818" customFormat="1" customHeight="1" ht="11.25">
      <c r="A58" s="1818" t="s">
        <v>1922</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385</v>
      </c>
      <c r="AQ60" s="1627" t="s">
        <v>385</v>
      </c>
      <c r="AR60" s="1639"/>
      <c r="AS60" s="1639"/>
    </row>
    <row r="62" s="1818" customFormat="1" customHeight="1" ht="11.25">
      <c r="A62" s="1818" t="s">
        <v>1923</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1924</v>
      </c>
    </row>
    <row r="68" s="1638" customFormat="1" customHeight="1" ht="14.25">
      <c r="A68" s="346"/>
      <c r="B68" s="1163"/>
      <c r="C68" s="379"/>
      <c r="D68" s="1813"/>
      <c r="E68" s="889"/>
      <c r="F68" s="1828"/>
      <c r="G68" s="92"/>
      <c r="I68" s="1627"/>
      <c r="J68" s="1627"/>
    </row>
    <row r="70" s="1818" customFormat="1" customHeight="1" ht="11.25">
      <c r="A70" s="1818" t="s">
        <v>1925</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1926</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1927</v>
      </c>
    </row>
    <row r="75" s="1818" customFormat="1" customHeight="1" ht="11.25">
      <c r="A75" s="1818" t="s">
        <v>1928</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1926</v>
      </c>
    </row>
    <row r="79" s="1818" customFormat="1" customHeight="1" ht="11.25">
      <c r="A79" s="1818" t="s">
        <v>1929</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380</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1930</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1931</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1932</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1933</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1934</v>
      </c>
    </row>
    <row r="101" s="1638" customFormat="1" customHeight="1" ht="11.25">
      <c r="A101" s="1169"/>
      <c r="B101" s="1169"/>
      <c r="C101" s="1169"/>
      <c r="D101" s="1163"/>
      <c r="E101" s="1173"/>
      <c r="F101" s="1832"/>
      <c r="G101" s="1833"/>
      <c r="H101" s="2518" t="s">
        <v>109</v>
      </c>
      <c r="I101" s="2519"/>
      <c r="J101" s="2488"/>
      <c r="K101" s="2520"/>
      <c r="L101" s="2110" t="s">
        <v>19</v>
      </c>
      <c r="M101" s="2111"/>
      <c r="N101" s="1989"/>
      <c r="O101" s="1180" t="s">
        <v>380</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1932</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1935</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1936</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1937</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1938</v>
      </c>
    </row>
    <row r="115" s="1853" customFormat="1" customHeight="1" ht="15">
      <c r="A115" s="626"/>
      <c r="B115" s="627"/>
      <c r="C115" s="627"/>
      <c r="D115" s="2581" t="s">
        <v>109</v>
      </c>
      <c r="E115" s="2380" t="s">
        <v>105</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613</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568</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569</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614</v>
      </c>
      <c r="F118" s="2379"/>
      <c r="G118" s="2379"/>
      <c r="H118" s="2379"/>
      <c r="I118" s="2379"/>
      <c r="J118" s="2379"/>
      <c r="K118" s="2379"/>
      <c r="L118" s="2379"/>
      <c r="M118" s="2379"/>
      <c r="N118" s="2379"/>
      <c r="O118" s="2379"/>
      <c r="P118" s="2379"/>
      <c r="Q118" s="561">
        <f>SUMIF(T119:T120,"i",Q119:Q120)</f>
        <v>0</v>
      </c>
      <c r="R118" s="1020"/>
      <c r="S118" s="1801" t="s">
        <v>615</v>
      </c>
      <c r="T118" s="720" t="s">
        <v>616</v>
      </c>
      <c r="U118" s="2377">
        <v>1</v>
      </c>
      <c r="V118" s="2377" t="s">
        <v>579</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619</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617</v>
      </c>
      <c r="F121" s="2379"/>
      <c r="G121" s="2379"/>
      <c r="H121" s="2379"/>
      <c r="I121" s="2379"/>
      <c r="J121" s="2379"/>
      <c r="K121" s="2379"/>
      <c r="L121" s="2379"/>
      <c r="M121" s="2379"/>
      <c r="N121" s="2379"/>
      <c r="O121" s="2379"/>
      <c r="P121" s="2379"/>
      <c r="Q121" s="561">
        <f>SUMIF(T122:T123,"i",Q122:Q123)</f>
        <v>0</v>
      </c>
      <c r="R121" s="1020"/>
      <c r="S121" s="1801" t="s">
        <v>618</v>
      </c>
      <c r="T121" s="720" t="s">
        <v>616</v>
      </c>
      <c r="U121" s="2377">
        <v>1</v>
      </c>
      <c r="V121" s="2377" t="s">
        <v>579</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619</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1939</v>
      </c>
    </row>
    <row r="127" s="1853" customFormat="1" customHeight="1" ht="15" hidden="1">
      <c r="A127" s="626"/>
      <c r="B127" s="627"/>
      <c r="C127" s="627"/>
      <c r="D127" s="2581" t="s">
        <v>109</v>
      </c>
      <c r="E127" s="2380" t="s">
        <v>105</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613</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hidden="1">
      <c r="A128" s="626"/>
      <c r="B128" s="627"/>
      <c r="C128" s="627"/>
      <c r="D128" s="2582"/>
      <c r="E128" s="2380" t="s">
        <v>568</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hidden="1">
      <c r="A129" s="626"/>
      <c r="B129" s="627"/>
      <c r="C129" s="627"/>
      <c r="D129" s="2582"/>
      <c r="E129" s="2380" t="s">
        <v>569</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hidden="1">
      <c r="A130" s="1809"/>
      <c r="B130" s="1163"/>
      <c r="C130" s="415"/>
      <c r="D130" s="2582"/>
      <c r="E130" s="2379" t="s">
        <v>614</v>
      </c>
      <c r="F130" s="2379"/>
      <c r="G130" s="2379"/>
      <c r="H130" s="2379"/>
      <c r="I130" s="2379"/>
      <c r="J130" s="2379"/>
      <c r="K130" s="2379"/>
      <c r="L130" s="2379"/>
      <c r="M130" s="2379"/>
      <c r="N130" s="2379"/>
      <c r="O130" s="2379"/>
      <c r="P130" s="2379"/>
      <c r="Q130" s="561">
        <f>SUMIF(T131:T132,"i",Q131:Q132)</f>
        <v>0</v>
      </c>
      <c r="R130" s="1020"/>
      <c r="S130" s="1801" t="s">
        <v>615</v>
      </c>
      <c r="T130" s="720" t="s">
        <v>616</v>
      </c>
      <c r="U130" s="2377">
        <v>1</v>
      </c>
      <c r="V130" s="2377" t="s">
        <v>579</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hidden="1">
      <c r="A132" s="1809"/>
      <c r="B132" s="1163"/>
      <c r="C132" s="415"/>
      <c r="D132" s="2582"/>
      <c r="E132" s="652" t="s">
        <v>22</v>
      </c>
      <c r="F132" s="1171" t="s">
        <v>22</v>
      </c>
      <c r="G132" s="1171" t="s">
        <v>619</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616</v>
      </c>
      <c r="U133" s="2377">
        <v>1</v>
      </c>
      <c r="V133" s="2377" t="s">
        <v>579</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1940</v>
      </c>
    </row>
    <row r="139" s="1853" customFormat="1" customHeight="1" ht="45">
      <c r="A139" s="1809"/>
      <c r="B139" s="1163"/>
      <c r="C139" s="415"/>
      <c r="D139" s="92"/>
      <c r="E139" s="2575"/>
      <c r="F139" s="2111" t="s">
        <v>109</v>
      </c>
      <c r="G139" s="2578" t="s">
        <v>22</v>
      </c>
      <c r="H139" s="292"/>
      <c r="I139" s="640" t="s">
        <v>109</v>
      </c>
      <c r="J139" s="1810" t="s">
        <v>1941</v>
      </c>
      <c r="K139" s="641" t="s">
        <v>550</v>
      </c>
      <c r="L139" s="2227" t="s">
        <v>550</v>
      </c>
      <c r="M139" s="2580"/>
      <c r="N139" s="641" t="s">
        <v>550</v>
      </c>
      <c r="O139" s="641" t="s">
        <v>550</v>
      </c>
      <c r="P139" s="641" t="s">
        <v>550</v>
      </c>
      <c r="Q139" s="642">
        <f>SUM(Q140:Q142)</f>
        <v>0</v>
      </c>
      <c r="R139" s="642">
        <f>IF(R136=0,0,(Q136/R136)*100)</f>
        <v>0</v>
      </c>
      <c r="S139" s="2182"/>
      <c r="T139" s="720" t="s">
        <v>616</v>
      </c>
      <c r="U139" s="92"/>
      <c r="V139" s="92"/>
      <c r="AC139" s="92"/>
    </row>
    <row s="1853" customFormat="1" customHeight="1" ht="11.25">
      <c r="A140" s="1809"/>
      <c r="B140" s="1163"/>
      <c r="C140" s="415"/>
      <c r="D140" s="92"/>
      <c r="E140" s="2576"/>
      <c r="F140" s="2111"/>
      <c r="G140" s="2578"/>
      <c r="H140" s="2130"/>
      <c r="I140" s="2518" t="s">
        <v>1028</v>
      </c>
      <c r="J140" s="2572"/>
      <c r="K140" s="2573"/>
      <c r="L140" s="643"/>
      <c r="M140" s="644" t="s">
        <v>109</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1942</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1943</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1028</v>
      </c>
      <c r="J147" s="2572"/>
      <c r="K147" s="2573"/>
      <c r="L147" s="643"/>
      <c r="M147" s="644" t="s">
        <v>109</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1942</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109</v>
      </c>
      <c r="N150" s="1798"/>
      <c r="O150" s="645"/>
      <c r="P150" s="646"/>
      <c r="Q150" s="645"/>
      <c r="R150" s="647">
        <v>0</v>
      </c>
      <c r="S150" s="92"/>
      <c r="T150" s="720"/>
      <c r="U150" s="92"/>
      <c r="V150" s="92"/>
      <c r="AC150" s="92"/>
    </row>
    <row r="152" s="1818" customFormat="1" customHeight="1" ht="17.25">
      <c r="A152" s="1818" t="s">
        <v>1944</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109</v>
      </c>
      <c r="N154" s="2507" t="str">
        <f>IF(Z154="","",INDEX(TERRITORY_MR_LIST,MATCH(Z154,TERRITORY_LIST_ID,0)))</f>
        <v/>
      </c>
      <c r="O154" s="2188" t="s">
        <v>66</v>
      </c>
      <c r="P154" s="2111"/>
      <c r="Q154" s="2111" t="s">
        <v>109</v>
      </c>
      <c r="R154" s="2505" t="s">
        <v>22</v>
      </c>
      <c r="S154" s="2110" t="s">
        <v>66</v>
      </c>
      <c r="T154" s="1814"/>
      <c r="U154" s="1814" t="s">
        <v>109</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418</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419</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420</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452</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109</v>
      </c>
      <c r="N160" s="2507" t="str">
        <f>IF(Z160="","",INDEX(TERRITORY_MR_LIST,MATCH(Z160,TERRITORY_LIST_ID,0)))</f>
        <v/>
      </c>
      <c r="O160" s="2188" t="s">
        <v>66</v>
      </c>
      <c r="P160" s="2111"/>
      <c r="Q160" s="2111" t="s">
        <v>109</v>
      </c>
      <c r="R160" s="2505" t="s">
        <v>22</v>
      </c>
      <c r="S160" s="2110" t="s">
        <v>66</v>
      </c>
      <c r="T160" s="1814"/>
      <c r="U160" s="1814" t="s">
        <v>109</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418</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419</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420</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109</v>
      </c>
      <c r="N165" s="2507" t="str">
        <f>IF(Z165="","",INDEX(TERRITORY_MR_LIST,MATCH(Z165,TERRITORY_LIST_ID,0)))</f>
        <v/>
      </c>
      <c r="O165" s="2188" t="s">
        <v>66</v>
      </c>
      <c r="P165" s="2111"/>
      <c r="Q165" s="2111" t="s">
        <v>109</v>
      </c>
      <c r="R165" s="2505" t="s">
        <v>22</v>
      </c>
      <c r="S165" s="2110" t="s">
        <v>66</v>
      </c>
      <c r="T165" s="1814"/>
      <c r="U165" s="1814" t="s">
        <v>109</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418</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419</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109</v>
      </c>
      <c r="R169" s="2505" t="s">
        <v>22</v>
      </c>
      <c r="S169" s="2110" t="s">
        <v>66</v>
      </c>
      <c r="T169" s="1814"/>
      <c r="U169" s="1814" t="s">
        <v>109</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418</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109</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1945</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109</v>
      </c>
      <c r="N176" s="2507" t="str">
        <f>IF(Z176="","",INDEX(TERRITORY_MR_LIST,MATCH(Z176,TERRITORY_LIST_ID,0)))</f>
        <v/>
      </c>
      <c r="O176" s="2188" t="s">
        <v>66</v>
      </c>
      <c r="P176" s="2111"/>
      <c r="Q176" s="2111" t="s">
        <v>109</v>
      </c>
      <c r="R176" s="2505" t="s">
        <v>22</v>
      </c>
      <c r="S176" s="2409" t="s">
        <v>19</v>
      </c>
      <c r="T176" s="1805"/>
      <c r="U176" s="1805" t="s">
        <v>109</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419</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420</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452</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109</v>
      </c>
      <c r="N182" s="2507" t="str">
        <f>IF(Z182="","",INDEX(TERRITORY_MR_LIST,MATCH(Z182,TERRITORY_LIST_ID,0)))</f>
        <v/>
      </c>
      <c r="O182" s="2188" t="s">
        <v>66</v>
      </c>
      <c r="P182" s="2111"/>
      <c r="Q182" s="2111" t="s">
        <v>109</v>
      </c>
      <c r="R182" s="2505" t="s">
        <v>22</v>
      </c>
      <c r="S182" s="2409" t="s">
        <v>19</v>
      </c>
      <c r="T182" s="1805"/>
      <c r="U182" s="1805" t="s">
        <v>109</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419</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420</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109</v>
      </c>
      <c r="N187" s="2507" t="str">
        <f>IF(Z187="","",INDEX(TERRITORY_MR_LIST,MATCH(Z187,TERRITORY_LIST_ID,0)))</f>
        <v/>
      </c>
      <c r="O187" s="2188" t="s">
        <v>66</v>
      </c>
      <c r="P187" s="2111"/>
      <c r="Q187" s="2111" t="s">
        <v>109</v>
      </c>
      <c r="R187" s="2505" t="s">
        <v>22</v>
      </c>
      <c r="S187" s="2409" t="s">
        <v>19</v>
      </c>
      <c r="T187" s="1805"/>
      <c r="U187" s="1805" t="s">
        <v>109</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419</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109</v>
      </c>
      <c r="R191" s="2505" t="s">
        <v>22</v>
      </c>
      <c r="S191" s="2409" t="s">
        <v>19</v>
      </c>
      <c r="T191" s="1805"/>
      <c r="U191" s="1805" t="s">
        <v>109</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1946</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109</v>
      </c>
      <c r="P202" s="2520"/>
      <c r="Q202" s="1583"/>
      <c r="R202" s="2188" t="s">
        <v>66</v>
      </c>
      <c r="S202" s="2188" t="s">
        <v>66</v>
      </c>
      <c r="T202" s="1858"/>
      <c r="U202" s="2111" t="s">
        <v>109</v>
      </c>
      <c r="V202" s="2527" t="str">
        <f>IF(AK202="","",INDEX(TERRITORY_MR_LIST,MATCH(AK202,TERRITORY_LIST_ID,0)))</f>
        <v/>
      </c>
      <c r="W202" s="1584"/>
      <c r="X202" s="2188" t="s">
        <v>66</v>
      </c>
      <c r="Y202" s="2188" t="s">
        <v>19</v>
      </c>
      <c r="Z202" s="1567"/>
      <c r="AA202" s="2111" t="s">
        <v>109</v>
      </c>
      <c r="AB202" s="2529"/>
      <c r="AC202" s="1585"/>
      <c r="AD202" s="2188" t="s">
        <v>66</v>
      </c>
      <c r="AE202" s="2188" t="s">
        <v>19</v>
      </c>
      <c r="AF202" s="1565"/>
      <c r="AG202" s="1814" t="s">
        <v>109</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1947</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1948</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103</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1949</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452</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C24BC2-336E-31A2-1064-0.8316EB6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1950</v>
      </c>
      <c r="B1" s="849"/>
      <c r="C1" s="985" t="s">
        <v>1951</v>
      </c>
      <c r="D1" s="983" t="s">
        <v>813</v>
      </c>
      <c r="E1" s="983" t="s">
        <v>859</v>
      </c>
      <c r="F1" s="983" t="s">
        <v>912</v>
      </c>
      <c r="G1" s="983" t="s">
        <v>899</v>
      </c>
      <c r="H1" s="983" t="s">
        <v>1624</v>
      </c>
    </row>
    <row customHeight="1" ht="9">
      <c r="A2" s="986" t="s">
        <v>1952</v>
      </c>
      <c r="B2" s="986"/>
      <c r="C2" s="987" t="str">
        <f>INDEX(TEMPLATE_NUMBER_FORM_LIST,MATCH(TEMPLATE_SPHERE,TEMPLATE_SPHERE_LIST,0))</f>
        <v>16</v>
      </c>
      <c r="D2" s="986" t="s">
        <v>1474</v>
      </c>
      <c r="E2" s="986" t="s">
        <v>155</v>
      </c>
      <c r="F2" s="988" t="s">
        <v>155</v>
      </c>
      <c r="G2" s="986" t="s">
        <v>155</v>
      </c>
      <c r="H2" s="989"/>
    </row>
    <row customHeight="1" ht="63">
      <c r="A3" s="849"/>
      <c r="B3" s="849" t="s">
        <v>109</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1953</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1954</v>
      </c>
      <c r="B4" s="849" t="s">
        <v>110</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1955</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1956</v>
      </c>
    </row>
    <row customHeight="1" ht="117">
      <c r="A5" s="849" t="s">
        <v>1957</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1958</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1959</v>
      </c>
    </row>
    <row customHeight="1" ht="90">
      <c r="A6" s="849" t="s">
        <v>1960</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1961</v>
      </c>
      <c r="B7" s="849" t="s">
        <v>111</v>
      </c>
      <c r="C7" s="987" t="str">
        <f>IF(TEMPLATE_SPHERE="HEAT",D7,E7)</f>
        <v>Форма 11. Информация о расходах на капитальный и текущий ремонт основных средств</v>
      </c>
      <c r="D7" s="849" t="s">
        <v>1962</v>
      </c>
      <c r="E7" s="849" t="s">
        <v>1963</v>
      </c>
      <c r="F7" s="989"/>
      <c r="G7" s="989"/>
      <c r="H7" s="989"/>
    </row>
    <row customHeight="1" ht="108">
      <c r="A8" s="849" t="s">
        <v>1964</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1162</v>
      </c>
      <c r="E8" s="849" t="s">
        <v>1965</v>
      </c>
      <c r="F8" s="989"/>
      <c r="G8" s="989"/>
      <c r="H8" s="989"/>
    </row>
    <row customHeight="1" ht="99">
      <c r="A9" s="849" t="s">
        <v>1966</v>
      </c>
      <c r="B9" s="849"/>
      <c r="C9" s="849" t="s">
        <v>1967</v>
      </c>
      <c r="D9" s="849"/>
      <c r="E9" s="849"/>
      <c r="F9" s="989"/>
      <c r="G9" s="989"/>
      <c r="H9" s="989"/>
    </row>
    <row customHeight="1" ht="126">
      <c r="A10" s="849" t="s">
        <v>1968</v>
      </c>
      <c r="B10" s="849"/>
      <c r="C10" s="849" t="s">
        <v>1969</v>
      </c>
      <c r="D10" s="849"/>
      <c r="E10" s="849"/>
      <c r="F10" s="989"/>
      <c r="G10" s="989"/>
      <c r="H10" s="989"/>
    </row>
    <row customHeight="1" ht="108">
      <c r="A11" s="849" t="s">
        <v>1970</v>
      </c>
      <c r="B11" s="849"/>
      <c r="C11" s="849" t="s">
        <v>1971</v>
      </c>
      <c r="D11" s="849"/>
      <c r="E11" s="849"/>
      <c r="F11" s="989"/>
      <c r="G11" s="989"/>
      <c r="H11" s="989"/>
    </row>
    <row customHeight="1" ht="54">
      <c r="A12" s="849" t="s">
        <v>1972</v>
      </c>
      <c r="B12" s="849"/>
      <c r="C12" s="849" t="s">
        <v>1973</v>
      </c>
      <c r="D12" s="849"/>
      <c r="E12" s="849"/>
      <c r="F12" s="989"/>
      <c r="G12" s="989"/>
      <c r="H12" s="989"/>
    </row>
    <row customHeight="1" ht="45">
      <c r="A13" s="849" t="s">
        <v>1974</v>
      </c>
      <c r="B13" s="849"/>
      <c r="C13" s="849" t="s">
        <v>1975</v>
      </c>
      <c r="D13" s="849"/>
      <c r="E13" s="849"/>
      <c r="F13" s="989"/>
      <c r="G13" s="989"/>
      <c r="H13" s="989"/>
    </row>
    <row customHeight="1" ht="117">
      <c r="A14" s="849" t="s">
        <v>1976</v>
      </c>
      <c r="B14" s="849"/>
      <c r="C14" s="849" t="s">
        <v>1977</v>
      </c>
      <c r="D14" s="849"/>
      <c r="E14" s="849"/>
      <c r="F14" s="989"/>
      <c r="G14" s="989"/>
      <c r="H14" s="989"/>
    </row>
    <row customHeight="1" ht="117">
      <c r="A15" s="849" t="s">
        <v>1978</v>
      </c>
      <c r="B15" s="849"/>
      <c r="C15" s="849" t="s">
        <v>1979</v>
      </c>
      <c r="D15" s="849"/>
      <c r="E15" s="849"/>
      <c r="F15" s="989"/>
      <c r="G15" s="989"/>
      <c r="H15" s="989"/>
    </row>
    <row customHeight="1" ht="63">
      <c r="A16" s="849" t="s">
        <v>1980</v>
      </c>
      <c r="B16" s="849"/>
      <c r="C16" s="849" t="s">
        <v>1981</v>
      </c>
      <c r="D16" s="849"/>
      <c r="E16" s="849"/>
      <c r="F16" s="989"/>
      <c r="G16" s="989"/>
      <c r="H16" s="989"/>
    </row>
    <row customHeight="1" ht="54">
      <c r="A17" s="849" t="s">
        <v>1982</v>
      </c>
      <c r="B17" s="849"/>
      <c r="C17" s="987" t="s">
        <v>1983</v>
      </c>
      <c r="D17" s="849"/>
      <c r="E17" s="849"/>
      <c r="F17" s="989"/>
      <c r="G17" s="989"/>
      <c r="H17" s="989"/>
    </row>
    <row customHeight="1" ht="27">
      <c r="A18" s="849" t="s">
        <v>1984</v>
      </c>
      <c r="B18" s="849"/>
      <c r="C18" s="987" t="s">
        <v>1985</v>
      </c>
      <c r="D18" s="849"/>
      <c r="E18" s="849"/>
      <c r="F18" s="989"/>
      <c r="G18" s="989"/>
      <c r="H18" s="989"/>
    </row>
    <row customHeight="1" ht="54">
      <c r="A19" s="849" t="s">
        <v>1986</v>
      </c>
      <c r="B19" s="849"/>
      <c r="C19" s="987" t="s">
        <v>1987</v>
      </c>
      <c r="D19" s="849"/>
      <c r="E19" s="849"/>
      <c r="F19" s="989"/>
      <c r="G19" s="989"/>
      <c r="H19" s="989"/>
    </row>
    <row customHeight="1" ht="36">
      <c r="A20" s="849" t="s">
        <v>1988</v>
      </c>
      <c r="B20" s="849"/>
      <c r="C20" s="987" t="s">
        <v>1989</v>
      </c>
      <c r="D20" s="849"/>
      <c r="E20" s="849"/>
      <c r="F20" s="989"/>
      <c r="G20" s="989"/>
      <c r="H20" s="989"/>
    </row>
    <row customHeight="1" ht="36">
      <c r="A21" s="849" t="s">
        <v>1990</v>
      </c>
      <c r="B21" s="849"/>
      <c r="C21" s="987" t="s">
        <v>1991</v>
      </c>
      <c r="D21" s="849"/>
      <c r="E21" s="849"/>
      <c r="F21" s="989"/>
      <c r="G21" s="989"/>
      <c r="H21" s="989"/>
    </row>
    <row customHeight="1" ht="27">
      <c r="A22" s="849" t="s">
        <v>1992</v>
      </c>
      <c r="B22" s="849"/>
      <c r="C22" s="987" t="s">
        <v>1993</v>
      </c>
      <c r="D22" s="849"/>
      <c r="E22" s="849"/>
      <c r="F22" s="989"/>
      <c r="G22" s="989"/>
      <c r="H22" s="989"/>
    </row>
    <row customHeight="1" ht="36">
      <c r="A23" s="849" t="s">
        <v>1994</v>
      </c>
      <c r="B23" s="849"/>
      <c r="C23" s="987" t="s">
        <v>1995</v>
      </c>
      <c r="D23" s="849"/>
      <c r="E23" s="849"/>
      <c r="F23" s="989"/>
      <c r="G23" s="989"/>
      <c r="H23" s="989"/>
    </row>
    <row customHeight="1" ht="28.5">
      <c r="A24" s="849" t="s">
        <v>1996</v>
      </c>
      <c r="B24" s="849"/>
      <c r="C24" s="987" t="s">
        <v>1997</v>
      </c>
      <c r="D24" s="849"/>
      <c r="E24" s="849"/>
      <c r="F24" s="989"/>
      <c r="G24" s="989"/>
      <c r="H24" s="989"/>
    </row>
    <row customHeight="1" ht="36">
      <c r="A25" s="849" t="s">
        <v>1998</v>
      </c>
      <c r="B25" s="849"/>
      <c r="C25" s="987" t="s">
        <v>1999</v>
      </c>
      <c r="D25" s="849"/>
      <c r="E25" s="849"/>
      <c r="F25" s="989"/>
      <c r="G25" s="989"/>
      <c r="H25" s="989"/>
    </row>
    <row customHeight="1" ht="27">
      <c r="A26" s="849" t="s">
        <v>2000</v>
      </c>
      <c r="B26" s="849"/>
      <c r="C26" s="987" t="s">
        <v>2001</v>
      </c>
      <c r="D26" s="849"/>
      <c r="E26" s="849"/>
      <c r="F26" s="989"/>
      <c r="G26" s="989"/>
      <c r="H26" s="989"/>
    </row>
    <row customHeight="1" ht="36">
      <c r="A27" s="849" t="s">
        <v>2002</v>
      </c>
      <c r="B27" s="849"/>
      <c r="C27" s="987" t="s">
        <v>2003</v>
      </c>
      <c r="D27" s="849"/>
      <c r="E27" s="849"/>
      <c r="F27" s="989"/>
      <c r="G27" s="989"/>
      <c r="H27" s="989"/>
    </row>
    <row customHeight="1" ht="28.5">
      <c r="A28" s="849" t="s">
        <v>2004</v>
      </c>
      <c r="B28" s="849"/>
      <c r="C28" s="987" t="s">
        <v>2005</v>
      </c>
      <c r="D28" s="849"/>
      <c r="E28" s="849"/>
      <c r="F28" s="989"/>
      <c r="G28" s="989"/>
      <c r="H28" s="989"/>
    </row>
    <row customHeight="1" ht="126">
      <c r="A29" s="849" t="s">
        <v>2006</v>
      </c>
      <c r="B29" s="849" t="s">
        <v>1575</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2007</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2008</v>
      </c>
    </row>
    <row customHeight="1" ht="36">
      <c r="A30" s="849" t="s">
        <v>2009</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2010</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2011</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2012</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2013</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2014</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2015</v>
      </c>
    </row>
    <row customHeight="1" ht="9">
      <c r="A33" s="849"/>
      <c r="B33" s="849"/>
      <c r="C33" s="987"/>
      <c r="D33" s="849"/>
      <c r="E33" s="849"/>
      <c r="F33" s="989"/>
      <c r="G33" s="989"/>
      <c r="H33" s="989"/>
    </row>
    <row customHeight="1" ht="9">
      <c r="A34" s="849"/>
      <c r="B34" s="849" t="s">
        <v>99</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8CAD2EA-985C-271F-FB6D-0.A7423A6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2016</v>
      </c>
      <c r="D1" s="901"/>
      <c r="E1" s="901"/>
      <c r="F1" s="901"/>
      <c r="G1" s="901"/>
      <c r="H1" s="901" t="s">
        <v>2017</v>
      </c>
      <c r="I1" s="901"/>
      <c r="J1" s="901"/>
      <c r="K1" s="901"/>
      <c r="L1" s="901"/>
      <c r="M1" s="901" t="s">
        <v>2018</v>
      </c>
      <c r="N1" s="901" t="s">
        <v>2019</v>
      </c>
      <c r="O1" s="2595" t="s">
        <v>2020</v>
      </c>
      <c r="P1" s="2595"/>
      <c r="Q1" s="2595"/>
      <c r="R1" s="2595"/>
      <c r="S1" s="2595"/>
      <c r="T1" s="2595" t="s">
        <v>2018</v>
      </c>
      <c r="U1" s="2595"/>
      <c r="V1" s="2595"/>
      <c r="W1" s="2595"/>
      <c r="X1" s="2595"/>
      <c r="Y1" s="1002"/>
      <c r="Z1" s="2595" t="s">
        <v>2021</v>
      </c>
      <c r="AA1" s="2595"/>
      <c r="AB1" s="2595"/>
      <c r="AC1" s="2595"/>
      <c r="AD1" s="2595"/>
    </row>
    <row customHeight="1" ht="18">
      <c r="A2" s="849"/>
      <c r="B2" s="849"/>
      <c r="C2" s="844" t="s">
        <v>813</v>
      </c>
      <c r="D2" s="844" t="s">
        <v>859</v>
      </c>
      <c r="E2" s="844" t="s">
        <v>912</v>
      </c>
      <c r="F2" s="844" t="s">
        <v>899</v>
      </c>
      <c r="G2" s="844" t="s">
        <v>1624</v>
      </c>
      <c r="H2" s="846"/>
      <c r="I2" s="846"/>
      <c r="J2" s="846"/>
      <c r="K2" s="846"/>
      <c r="L2" s="846"/>
      <c r="M2" s="846"/>
      <c r="N2" s="846"/>
      <c r="O2" s="844" t="s">
        <v>813</v>
      </c>
      <c r="P2" s="844" t="s">
        <v>859</v>
      </c>
      <c r="Q2" s="844" t="s">
        <v>899</v>
      </c>
      <c r="R2" s="844" t="s">
        <v>912</v>
      </c>
      <c r="S2" s="844" t="s">
        <v>1624</v>
      </c>
      <c r="T2" s="844" t="s">
        <v>813</v>
      </c>
      <c r="U2" s="844" t="s">
        <v>859</v>
      </c>
      <c r="V2" s="844" t="s">
        <v>899</v>
      </c>
      <c r="W2" s="844" t="s">
        <v>912</v>
      </c>
      <c r="X2" s="844" t="s">
        <v>1624</v>
      </c>
      <c r="Y2" s="844"/>
      <c r="Z2" s="844" t="s">
        <v>813</v>
      </c>
      <c r="AA2" s="853" t="s">
        <v>859</v>
      </c>
      <c r="AB2" s="844" t="s">
        <v>899</v>
      </c>
      <c r="AC2" s="844" t="s">
        <v>912</v>
      </c>
      <c r="AD2" s="844" t="s">
        <v>1624</v>
      </c>
    </row>
    <row customHeight="1" ht="162">
      <c r="A3" s="848" t="s">
        <v>27</v>
      </c>
      <c r="B3" s="848"/>
      <c r="C3" s="2599" t="s">
        <v>2022</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2023</v>
      </c>
      <c r="AA3" s="846" t="s">
        <v>2024</v>
      </c>
      <c r="AB3" s="849" t="s">
        <v>2025</v>
      </c>
      <c r="AC3" s="849" t="s">
        <v>2026</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1562</v>
      </c>
      <c r="D11" s="2602" t="s">
        <v>1558</v>
      </c>
      <c r="E11" s="2602" t="s">
        <v>1656</v>
      </c>
      <c r="F11" s="2602" t="s">
        <v>2027</v>
      </c>
      <c r="G11" s="2602"/>
      <c r="H11" s="901" t="s">
        <v>2028</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2029</v>
      </c>
      <c r="U11" s="846" t="s">
        <v>2030</v>
      </c>
      <c r="V11" s="846"/>
      <c r="W11" s="846"/>
      <c r="X11" s="846"/>
      <c r="Y11" s="1003"/>
      <c r="Z11" s="849" t="s">
        <v>2031</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2032</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2033</v>
      </c>
      <c r="U12" s="846" t="s">
        <v>2034</v>
      </c>
      <c r="V12" s="846"/>
      <c r="W12" s="846"/>
      <c r="X12" s="846"/>
      <c r="Y12" s="1003"/>
      <c r="Z12" s="849" t="s">
        <v>2035</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2036</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2037</v>
      </c>
      <c r="U13" s="847" t="s">
        <v>2038</v>
      </c>
      <c r="V13" s="847"/>
      <c r="W13" s="847"/>
      <c r="X13" s="846"/>
      <c r="Y13" s="1003"/>
      <c r="Z13" s="849" t="s">
        <v>2039</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2040</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2041</v>
      </c>
      <c r="AA14" s="852" t="s">
        <v>2041</v>
      </c>
      <c r="AB14" s="849"/>
      <c r="AC14" s="849"/>
      <c r="AD14" s="849"/>
    </row>
    <row customHeight="1" ht="108">
      <c r="A15" s="2596"/>
      <c r="B15" s="902">
        <v>5</v>
      </c>
      <c r="C15" s="2603"/>
      <c r="D15" s="2603"/>
      <c r="E15" s="2603"/>
      <c r="F15" s="2603"/>
      <c r="G15" s="2603"/>
      <c r="H15" s="2597" t="s">
        <v>2042</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2043</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2044</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2044</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1659</v>
      </c>
      <c r="B18" s="902">
        <v>1</v>
      </c>
      <c r="C18" s="846" t="s">
        <v>2028</v>
      </c>
      <c r="D18" s="970" t="s">
        <v>2028</v>
      </c>
      <c r="E18" s="846" t="s">
        <v>2028</v>
      </c>
      <c r="F18" s="846" t="s">
        <v>2028</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2045</v>
      </c>
      <c r="U18" s="849" t="s">
        <v>2046</v>
      </c>
      <c r="V18" s="849" t="s">
        <v>2047</v>
      </c>
      <c r="W18" s="849" t="s">
        <v>2048</v>
      </c>
      <c r="X18" s="846"/>
      <c r="Y18" s="1003"/>
      <c r="Z18" s="849" t="s">
        <v>2049</v>
      </c>
      <c r="AA18" s="852" t="s">
        <v>2050</v>
      </c>
      <c r="AB18" s="852" t="s">
        <v>2050</v>
      </c>
      <c r="AC18" s="852" t="s">
        <v>2050</v>
      </c>
      <c r="AD18" s="849"/>
    </row>
    <row customHeight="1" ht="36">
      <c r="A19" s="848"/>
      <c r="B19" s="902">
        <v>2</v>
      </c>
      <c r="C19" s="846" t="s">
        <v>2032</v>
      </c>
      <c r="D19" s="970" t="s">
        <v>2032</v>
      </c>
      <c r="E19" s="846" t="s">
        <v>2032</v>
      </c>
      <c r="F19" s="846" t="s">
        <v>2032</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2051</v>
      </c>
      <c r="U19" s="849" t="s">
        <v>2052</v>
      </c>
      <c r="V19" s="849" t="s">
        <v>2053</v>
      </c>
      <c r="W19" s="849" t="s">
        <v>2054</v>
      </c>
      <c r="X19" s="846"/>
      <c r="Y19" s="1003"/>
      <c r="Z19" s="849" t="s">
        <v>2055</v>
      </c>
      <c r="AA19" s="852" t="s">
        <v>2055</v>
      </c>
      <c r="AB19" s="852" t="s">
        <v>2055</v>
      </c>
      <c r="AC19" s="852" t="s">
        <v>2055</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714</v>
      </c>
      <c r="P20" s="960" t="s">
        <v>714</v>
      </c>
      <c r="Q20" s="960" t="s">
        <v>714</v>
      </c>
      <c r="R20" s="960" t="s">
        <v>714</v>
      </c>
      <c r="S20" s="960"/>
      <c r="T20" s="967" t="s">
        <v>2056</v>
      </c>
      <c r="U20" s="849" t="s">
        <v>2057</v>
      </c>
      <c r="V20" s="849" t="s">
        <v>2058</v>
      </c>
      <c r="W20" s="849" t="s">
        <v>2059</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311</v>
      </c>
      <c r="P21" s="960"/>
      <c r="Q21" s="960"/>
      <c r="R21" s="960"/>
      <c r="S21" s="960"/>
      <c r="T21" s="967" t="s">
        <v>2060</v>
      </c>
      <c r="U21" s="849"/>
      <c r="V21" s="849"/>
      <c r="W21" s="849"/>
      <c r="X21" s="846"/>
      <c r="Y21" s="1003"/>
      <c r="Z21" s="849" t="s">
        <v>2061</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311</v>
      </c>
      <c r="R22" s="960"/>
      <c r="S22" s="960"/>
      <c r="T22" s="967"/>
      <c r="U22" s="849"/>
      <c r="V22" s="849" t="s">
        <v>2062</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314</v>
      </c>
      <c r="R23" s="960"/>
      <c r="S23" s="960"/>
      <c r="T23" s="967"/>
      <c r="U23" s="849"/>
      <c r="V23" s="849" t="s">
        <v>2063</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734</v>
      </c>
      <c r="R24" s="960"/>
      <c r="S24" s="960"/>
      <c r="T24" s="967"/>
      <c r="U24" s="849"/>
      <c r="V24" s="849" t="s">
        <v>2064</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314</v>
      </c>
      <c r="P25" s="960" t="s">
        <v>311</v>
      </c>
      <c r="Q25" s="960" t="s">
        <v>741</v>
      </c>
      <c r="R25" s="960" t="s">
        <v>311</v>
      </c>
      <c r="S25" s="960"/>
      <c r="T25" s="967" t="s">
        <v>2065</v>
      </c>
      <c r="U25" s="849" t="s">
        <v>2065</v>
      </c>
      <c r="V25" s="849" t="s">
        <v>2065</v>
      </c>
      <c r="W25" s="849" t="s">
        <v>2065</v>
      </c>
      <c r="X25" s="846"/>
      <c r="Y25" s="1003"/>
      <c r="Z25" s="849"/>
      <c r="AA25" s="852"/>
      <c r="AB25" s="849"/>
      <c r="AC25" s="849"/>
      <c r="AD25" s="849"/>
    </row>
    <row customHeight="1" ht="18">
      <c r="A26" s="848"/>
      <c r="B26" s="902">
        <v>9</v>
      </c>
      <c r="C26" s="846" t="s">
        <v>658</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730</v>
      </c>
      <c r="P26" s="960" t="s">
        <v>724</v>
      </c>
      <c r="Q26" s="960" t="s">
        <v>2066</v>
      </c>
      <c r="R26" s="960" t="s">
        <v>724</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2067</v>
      </c>
      <c r="V26" s="967" t="s">
        <v>2067</v>
      </c>
      <c r="W26" s="967" t="s">
        <v>2067</v>
      </c>
      <c r="X26" s="846"/>
      <c r="Y26" s="1003"/>
      <c r="Z26" s="849"/>
      <c r="AA26" s="852"/>
      <c r="AB26" s="849"/>
      <c r="AC26" s="849"/>
      <c r="AD26" s="849"/>
    </row>
    <row customHeight="1" ht="18">
      <c r="A27" s="848"/>
      <c r="B27" s="902">
        <v>10</v>
      </c>
      <c r="C27" s="846" t="s">
        <v>662</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732</v>
      </c>
      <c r="P27" s="960" t="s">
        <v>726</v>
      </c>
      <c r="Q27" s="960" t="s">
        <v>2068</v>
      </c>
      <c r="R27" s="960" t="s">
        <v>726</v>
      </c>
      <c r="S27" s="960"/>
      <c r="T27" s="967" t="s">
        <v>2069</v>
      </c>
      <c r="U27" s="967" t="s">
        <v>2069</v>
      </c>
      <c r="V27" s="967" t="s">
        <v>2069</v>
      </c>
      <c r="W27" s="967" t="s">
        <v>2069</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734</v>
      </c>
      <c r="P28" s="960"/>
      <c r="Q28" s="960"/>
      <c r="R28" s="960"/>
      <c r="S28" s="960"/>
      <c r="T28" s="967" t="s">
        <v>2070</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741</v>
      </c>
      <c r="P29" s="960" t="s">
        <v>314</v>
      </c>
      <c r="Q29" s="960"/>
      <c r="R29" s="960" t="s">
        <v>314</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2071</v>
      </c>
      <c r="V29" s="849"/>
      <c r="W29" s="849" t="s">
        <v>2071</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743</v>
      </c>
      <c r="P30" s="960" t="s">
        <v>734</v>
      </c>
      <c r="Q30" s="960" t="s">
        <v>743</v>
      </c>
      <c r="R30" s="960" t="s">
        <v>734</v>
      </c>
      <c r="S30" s="960"/>
      <c r="T30" s="967" t="s">
        <v>2072</v>
      </c>
      <c r="U30" s="849" t="s">
        <v>2072</v>
      </c>
      <c r="V30" s="849" t="s">
        <v>2072</v>
      </c>
      <c r="W30" s="849" t="s">
        <v>2072</v>
      </c>
      <c r="X30" s="846"/>
      <c r="Y30" s="1003"/>
      <c r="Z30" s="849"/>
      <c r="AA30" s="852" t="s">
        <v>2073</v>
      </c>
      <c r="AB30" s="852" t="s">
        <v>2073</v>
      </c>
      <c r="AC30" s="852" t="s">
        <v>2073</v>
      </c>
      <c r="AD30" s="849"/>
    </row>
    <row customHeight="1" ht="18">
      <c r="A31" s="848"/>
      <c r="B31" s="902">
        <v>14</v>
      </c>
      <c r="C31" s="846" t="s">
        <v>2074</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2075</v>
      </c>
      <c r="P31" s="960" t="s">
        <v>737</v>
      </c>
      <c r="Q31" s="960" t="s">
        <v>2075</v>
      </c>
      <c r="R31" s="960" t="s">
        <v>737</v>
      </c>
      <c r="S31" s="960"/>
      <c r="T31" s="968" t="s">
        <v>2076</v>
      </c>
      <c r="U31" s="849" t="s">
        <v>2076</v>
      </c>
      <c r="V31" s="849" t="s">
        <v>2076</v>
      </c>
      <c r="W31" s="849" t="s">
        <v>2076</v>
      </c>
      <c r="X31" s="846"/>
      <c r="Y31" s="1003"/>
      <c r="Z31" s="849"/>
      <c r="AA31" s="852"/>
      <c r="AB31" s="852"/>
      <c r="AC31" s="852"/>
      <c r="AD31" s="849"/>
    </row>
    <row customHeight="1" ht="36">
      <c r="A32" s="848"/>
      <c r="B32" s="902">
        <v>15</v>
      </c>
      <c r="C32" s="846" t="s">
        <v>2077</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2078</v>
      </c>
      <c r="P32" s="960" t="s">
        <v>739</v>
      </c>
      <c r="Q32" s="960" t="s">
        <v>2078</v>
      </c>
      <c r="R32" s="960" t="s">
        <v>739</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2079</v>
      </c>
      <c r="V32" s="849" t="s">
        <v>2079</v>
      </c>
      <c r="W32" s="849" t="s">
        <v>2079</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745</v>
      </c>
      <c r="P33" s="960" t="s">
        <v>741</v>
      </c>
      <c r="Q33" s="960" t="s">
        <v>745</v>
      </c>
      <c r="R33" s="960" t="s">
        <v>741</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2080</v>
      </c>
      <c r="V33" s="849" t="s">
        <v>2080</v>
      </c>
      <c r="W33" s="849" t="s">
        <v>2081</v>
      </c>
      <c r="X33" s="846"/>
      <c r="Y33" s="1003"/>
      <c r="Z33" s="849"/>
      <c r="AA33" s="852" t="s">
        <v>2082</v>
      </c>
      <c r="AB33" s="852" t="s">
        <v>2082</v>
      </c>
      <c r="AC33" s="852" t="s">
        <v>2082</v>
      </c>
      <c r="AD33" s="849"/>
    </row>
    <row customHeight="1" ht="27">
      <c r="A34" s="848"/>
      <c r="B34" s="902">
        <v>17</v>
      </c>
      <c r="C34" s="846" t="s">
        <v>2083</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2084</v>
      </c>
      <c r="P34" s="960" t="s">
        <v>2066</v>
      </c>
      <c r="Q34" s="960" t="s">
        <v>2084</v>
      </c>
      <c r="R34" s="960" t="s">
        <v>2066</v>
      </c>
      <c r="S34" s="960"/>
      <c r="T34" s="969" t="s">
        <v>2085</v>
      </c>
      <c r="U34" s="849" t="s">
        <v>2085</v>
      </c>
      <c r="V34" s="849" t="s">
        <v>2085</v>
      </c>
      <c r="W34" s="849" t="s">
        <v>2086</v>
      </c>
      <c r="X34" s="846"/>
      <c r="Y34" s="1003"/>
      <c r="Z34" s="849"/>
      <c r="AA34" s="852"/>
      <c r="AB34" s="849"/>
      <c r="AC34" s="849"/>
      <c r="AD34" s="849"/>
    </row>
    <row customHeight="1" ht="45">
      <c r="A35" s="848"/>
      <c r="B35" s="902">
        <v>18</v>
      </c>
      <c r="C35" s="846" t="s">
        <v>2087</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2088</v>
      </c>
      <c r="P35" s="960" t="s">
        <v>2068</v>
      </c>
      <c r="Q35" s="960" t="s">
        <v>2088</v>
      </c>
      <c r="R35" s="960" t="s">
        <v>2068</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2089</v>
      </c>
      <c r="V35" s="849" t="s">
        <v>2089</v>
      </c>
      <c r="W35" s="849" t="s">
        <v>2089</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747</v>
      </c>
      <c r="P36" s="960" t="s">
        <v>743</v>
      </c>
      <c r="Q36" s="960" t="s">
        <v>747</v>
      </c>
      <c r="R36" s="960" t="s">
        <v>743</v>
      </c>
      <c r="S36" s="960"/>
      <c r="T36" s="967" t="s">
        <v>2090</v>
      </c>
      <c r="U36" s="849" t="s">
        <v>2090</v>
      </c>
      <c r="V36" s="849" t="s">
        <v>2090</v>
      </c>
      <c r="W36" s="849" t="s">
        <v>2090</v>
      </c>
      <c r="X36" s="846"/>
      <c r="Y36" s="1003"/>
      <c r="Z36" s="849"/>
      <c r="AA36" s="852"/>
      <c r="AB36" s="849"/>
      <c r="AC36" s="849"/>
      <c r="AD36" s="849"/>
    </row>
    <row customHeight="1" ht="18">
      <c r="A37" s="848"/>
      <c r="B37" s="902">
        <v>20</v>
      </c>
      <c r="C37" s="846" t="s">
        <v>2091</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2092</v>
      </c>
      <c r="P37" s="960" t="s">
        <v>2075</v>
      </c>
      <c r="Q37" s="960" t="s">
        <v>2092</v>
      </c>
      <c r="R37" s="960" t="s">
        <v>2075</v>
      </c>
      <c r="S37" s="960"/>
      <c r="T37" s="967" t="s">
        <v>2093</v>
      </c>
      <c r="U37" s="849" t="s">
        <v>2093</v>
      </c>
      <c r="V37" s="849" t="s">
        <v>2093</v>
      </c>
      <c r="W37" s="849" t="s">
        <v>2093</v>
      </c>
      <c r="X37" s="846"/>
      <c r="Y37" s="1003"/>
      <c r="Z37" s="849"/>
      <c r="AA37" s="852"/>
      <c r="AB37" s="849"/>
      <c r="AC37" s="849"/>
      <c r="AD37" s="849"/>
    </row>
    <row customHeight="1" ht="18">
      <c r="A38" s="848"/>
      <c r="B38" s="902">
        <v>21</v>
      </c>
      <c r="C38" s="846" t="s">
        <v>2094</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2095</v>
      </c>
      <c r="P38" s="960" t="s">
        <v>2078</v>
      </c>
      <c r="Q38" s="960" t="s">
        <v>2095</v>
      </c>
      <c r="R38" s="960" t="s">
        <v>2078</v>
      </c>
      <c r="S38" s="960"/>
      <c r="T38" s="967" t="s">
        <v>2096</v>
      </c>
      <c r="U38" s="849" t="s">
        <v>2096</v>
      </c>
      <c r="V38" s="849" t="s">
        <v>2096</v>
      </c>
      <c r="W38" s="849" t="s">
        <v>2096</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751</v>
      </c>
      <c r="P39" s="960" t="s">
        <v>745</v>
      </c>
      <c r="Q39" s="960" t="s">
        <v>751</v>
      </c>
      <c r="R39" s="960" t="s">
        <v>745</v>
      </c>
      <c r="S39" s="960"/>
      <c r="T39" s="967" t="s">
        <v>2097</v>
      </c>
      <c r="U39" s="849" t="s">
        <v>2098</v>
      </c>
      <c r="V39" s="849" t="s">
        <v>2099</v>
      </c>
      <c r="W39" s="849" t="s">
        <v>2100</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2101</v>
      </c>
      <c r="P40" s="960" t="s">
        <v>747</v>
      </c>
      <c r="Q40" s="960" t="s">
        <v>2101</v>
      </c>
      <c r="R40" s="960" t="s">
        <v>747</v>
      </c>
      <c r="S40" s="960"/>
      <c r="T40" s="846" t="s">
        <v>2102</v>
      </c>
      <c r="U40" s="846" t="s">
        <v>2102</v>
      </c>
      <c r="V40" s="846" t="s">
        <v>2102</v>
      </c>
      <c r="W40" s="846" t="s">
        <v>2102</v>
      </c>
      <c r="X40" s="846"/>
      <c r="Y40" s="1003"/>
      <c r="Z40" s="849" t="s">
        <v>2103</v>
      </c>
      <c r="AA40" s="852" t="s">
        <v>2103</v>
      </c>
      <c r="AB40" s="852" t="s">
        <v>2103</v>
      </c>
      <c r="AC40" s="852" t="s">
        <v>2103</v>
      </c>
      <c r="AD40" s="849"/>
    </row>
    <row customHeight="1" ht="27">
      <c r="A41" s="848"/>
      <c r="B41" s="902">
        <v>24</v>
      </c>
      <c r="C41" s="846" t="s">
        <v>2104</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2105</v>
      </c>
      <c r="P41" s="960" t="s">
        <v>2092</v>
      </c>
      <c r="Q41" s="960" t="s">
        <v>2105</v>
      </c>
      <c r="R41" s="960" t="s">
        <v>2092</v>
      </c>
      <c r="S41" s="960"/>
      <c r="T41" s="846" t="s">
        <v>2106</v>
      </c>
      <c r="U41" s="846" t="s">
        <v>2106</v>
      </c>
      <c r="V41" s="846" t="s">
        <v>2106</v>
      </c>
      <c r="W41" s="846" t="s">
        <v>2106</v>
      </c>
      <c r="X41" s="846"/>
      <c r="Y41" s="1003"/>
      <c r="Z41" s="849" t="s">
        <v>2107</v>
      </c>
      <c r="AA41" s="849" t="s">
        <v>2107</v>
      </c>
      <c r="AB41" s="849" t="s">
        <v>2107</v>
      </c>
      <c r="AC41" s="849" t="s">
        <v>2107</v>
      </c>
      <c r="AD41" s="849"/>
    </row>
    <row customHeight="1" ht="27">
      <c r="A42" s="848"/>
      <c r="B42" s="902">
        <v>25</v>
      </c>
      <c r="C42" s="846" t="s">
        <v>2108</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2109</v>
      </c>
      <c r="P42" s="960" t="s">
        <v>2095</v>
      </c>
      <c r="Q42" s="960" t="s">
        <v>2109</v>
      </c>
      <c r="R42" s="960" t="s">
        <v>2095</v>
      </c>
      <c r="S42" s="960"/>
      <c r="T42" s="846" t="s">
        <v>2110</v>
      </c>
      <c r="U42" s="846" t="s">
        <v>2110</v>
      </c>
      <c r="V42" s="846" t="s">
        <v>2110</v>
      </c>
      <c r="W42" s="846" t="s">
        <v>2110</v>
      </c>
      <c r="X42" s="846"/>
      <c r="Y42" s="1003"/>
      <c r="Z42" s="849" t="s">
        <v>2111</v>
      </c>
      <c r="AA42" s="849" t="s">
        <v>2111</v>
      </c>
      <c r="AB42" s="849" t="s">
        <v>2111</v>
      </c>
      <c r="AC42" s="849" t="s">
        <v>2111</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2112</v>
      </c>
      <c r="P43" s="960" t="s">
        <v>751</v>
      </c>
      <c r="Q43" s="960" t="s">
        <v>2112</v>
      </c>
      <c r="R43" s="960" t="s">
        <v>751</v>
      </c>
      <c r="S43" s="960"/>
      <c r="T43" s="846" t="s">
        <v>2113</v>
      </c>
      <c r="U43" s="846" t="s">
        <v>2113</v>
      </c>
      <c r="V43" s="846" t="s">
        <v>2113</v>
      </c>
      <c r="W43" s="846" t="s">
        <v>2113</v>
      </c>
      <c r="X43" s="846"/>
      <c r="Y43" s="1003"/>
      <c r="Z43" s="849" t="s">
        <v>2114</v>
      </c>
      <c r="AA43" s="849" t="s">
        <v>2114</v>
      </c>
      <c r="AB43" s="849" t="s">
        <v>2114</v>
      </c>
      <c r="AC43" s="849" t="s">
        <v>2114</v>
      </c>
      <c r="AD43" s="849"/>
    </row>
    <row customHeight="1" ht="27">
      <c r="A44" s="848"/>
      <c r="B44" s="902">
        <v>27</v>
      </c>
      <c r="C44" s="846" t="s">
        <v>2115</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2116</v>
      </c>
      <c r="P44" s="960" t="s">
        <v>2117</v>
      </c>
      <c r="Q44" s="960" t="s">
        <v>2116</v>
      </c>
      <c r="R44" s="960" t="s">
        <v>2117</v>
      </c>
      <c r="S44" s="960"/>
      <c r="T44" s="846" t="s">
        <v>2106</v>
      </c>
      <c r="U44" s="846" t="s">
        <v>2106</v>
      </c>
      <c r="V44" s="846" t="s">
        <v>2106</v>
      </c>
      <c r="W44" s="846" t="s">
        <v>2106</v>
      </c>
      <c r="X44" s="846"/>
      <c r="Y44" s="1003"/>
      <c r="Z44" s="849" t="s">
        <v>2118</v>
      </c>
      <c r="AA44" s="849" t="s">
        <v>2118</v>
      </c>
      <c r="AB44" s="849" t="s">
        <v>2118</v>
      </c>
      <c r="AC44" s="849" t="s">
        <v>2118</v>
      </c>
      <c r="AD44" s="849"/>
    </row>
    <row customHeight="1" ht="27">
      <c r="A45" s="848"/>
      <c r="B45" s="902">
        <v>28</v>
      </c>
      <c r="C45" s="846" t="s">
        <v>2119</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2120</v>
      </c>
      <c r="P45" s="960" t="s">
        <v>2121</v>
      </c>
      <c r="Q45" s="960" t="s">
        <v>2120</v>
      </c>
      <c r="R45" s="960" t="s">
        <v>2121</v>
      </c>
      <c r="S45" s="960"/>
      <c r="T45" s="846" t="s">
        <v>2110</v>
      </c>
      <c r="U45" s="846" t="s">
        <v>2110</v>
      </c>
      <c r="V45" s="846" t="s">
        <v>2110</v>
      </c>
      <c r="W45" s="846" t="s">
        <v>2110</v>
      </c>
      <c r="X45" s="846"/>
      <c r="Y45" s="1003"/>
      <c r="Z45" s="849" t="s">
        <v>2122</v>
      </c>
      <c r="AA45" s="849" t="s">
        <v>2122</v>
      </c>
      <c r="AB45" s="849" t="s">
        <v>2122</v>
      </c>
      <c r="AC45" s="849" t="s">
        <v>2122</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2123</v>
      </c>
      <c r="P46" s="960" t="s">
        <v>2101</v>
      </c>
      <c r="Q46" s="960" t="s">
        <v>2123</v>
      </c>
      <c r="R46" s="960" t="s">
        <v>2101</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2124</v>
      </c>
      <c r="V46" s="846" t="s">
        <v>2124</v>
      </c>
      <c r="W46" s="846" t="s">
        <v>2124</v>
      </c>
      <c r="X46" s="846"/>
      <c r="Y46" s="1003"/>
      <c r="Z46" s="849" t="s">
        <v>2125</v>
      </c>
      <c r="AA46" s="849" t="s">
        <v>2126</v>
      </c>
      <c r="AB46" s="849" t="s">
        <v>2126</v>
      </c>
      <c r="AC46" s="849" t="s">
        <v>2126</v>
      </c>
      <c r="AD46" s="849"/>
    </row>
    <row customHeight="1" ht="54">
      <c r="A47" s="848"/>
      <c r="B47" s="902">
        <v>30</v>
      </c>
      <c r="C47" s="846" t="s">
        <v>2127</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2128</v>
      </c>
      <c r="P47" s="960" t="s">
        <v>2105</v>
      </c>
      <c r="Q47" s="960" t="s">
        <v>2128</v>
      </c>
      <c r="R47" s="960" t="s">
        <v>2105</v>
      </c>
      <c r="S47" s="960"/>
      <c r="T47" s="846" t="s">
        <v>2129</v>
      </c>
      <c r="U47" s="846" t="s">
        <v>2129</v>
      </c>
      <c r="V47" s="846" t="s">
        <v>2129</v>
      </c>
      <c r="W47" s="846" t="s">
        <v>2129</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2112</v>
      </c>
      <c r="Q48" s="960" t="s">
        <v>2130</v>
      </c>
      <c r="R48" s="960" t="s">
        <v>2112</v>
      </c>
      <c r="S48" s="960"/>
      <c r="T48" s="846"/>
      <c r="U48" s="846" t="s">
        <v>2131</v>
      </c>
      <c r="V48" s="846" t="s">
        <v>2132</v>
      </c>
      <c r="W48" s="846" t="s">
        <v>2132</v>
      </c>
      <c r="X48" s="846"/>
      <c r="Y48" s="1003"/>
      <c r="Z48" s="849"/>
      <c r="AA48" s="852" t="s">
        <v>2126</v>
      </c>
      <c r="AB48" s="852" t="s">
        <v>2126</v>
      </c>
      <c r="AC48" s="852" t="s">
        <v>2126</v>
      </c>
      <c r="AD48" s="849"/>
    </row>
    <row customHeight="1" ht="54">
      <c r="A49" s="848"/>
      <c r="B49" s="902">
        <v>32</v>
      </c>
      <c r="C49" s="846" t="s">
        <v>2133</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2116</v>
      </c>
      <c r="Q49" s="960" t="s">
        <v>2134</v>
      </c>
      <c r="R49" s="960" t="s">
        <v>2116</v>
      </c>
      <c r="S49" s="960"/>
      <c r="T49" s="846"/>
      <c r="U49" s="846" t="s">
        <v>2129</v>
      </c>
      <c r="V49" s="846" t="s">
        <v>2129</v>
      </c>
      <c r="W49" s="846" t="s">
        <v>2129</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2130</v>
      </c>
      <c r="P50" s="960" t="s">
        <v>2123</v>
      </c>
      <c r="Q50" s="960" t="s">
        <v>2135</v>
      </c>
      <c r="R50" s="960" t="s">
        <v>2123</v>
      </c>
      <c r="S50" s="960"/>
      <c r="T50" s="846" t="s">
        <v>2136</v>
      </c>
      <c r="U50" s="846" t="s">
        <v>2137</v>
      </c>
      <c r="V50" s="846" t="s">
        <v>2138</v>
      </c>
      <c r="W50" s="846" t="s">
        <v>2139</v>
      </c>
      <c r="X50" s="846"/>
      <c r="Y50" s="1003"/>
      <c r="Z50" s="849" t="s">
        <v>2140</v>
      </c>
      <c r="AA50" s="852" t="s">
        <v>2141</v>
      </c>
      <c r="AB50" s="852" t="s">
        <v>2141</v>
      </c>
      <c r="AC50" s="852" t="s">
        <v>2141</v>
      </c>
      <c r="AD50" s="849"/>
    </row>
    <row customHeight="1" ht="27">
      <c r="A51" s="848"/>
      <c r="B51" s="902">
        <v>34</v>
      </c>
      <c r="C51" s="846" t="s">
        <v>2142</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2143</v>
      </c>
      <c r="U51" s="846"/>
      <c r="V51" s="846"/>
      <c r="W51" s="846"/>
      <c r="X51" s="846"/>
      <c r="Y51" s="1003"/>
      <c r="Z51" s="849"/>
      <c r="AA51" s="852"/>
      <c r="AB51" s="852"/>
      <c r="AC51" s="852"/>
      <c r="AD51" s="849"/>
    </row>
    <row customHeight="1" ht="36">
      <c r="A52" s="848"/>
      <c r="B52" s="902">
        <v>35</v>
      </c>
      <c r="C52" s="846" t="s">
        <v>2036</v>
      </c>
      <c r="D52" s="970" t="s">
        <v>2036</v>
      </c>
      <c r="E52" s="846" t="s">
        <v>2036</v>
      </c>
      <c r="F52" s="846" t="s">
        <v>2036</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2144</v>
      </c>
      <c r="U52" s="846" t="s">
        <v>2145</v>
      </c>
      <c r="V52" s="846" t="s">
        <v>2146</v>
      </c>
      <c r="W52" s="846" t="s">
        <v>2147</v>
      </c>
      <c r="X52" s="846"/>
      <c r="Y52" s="1003"/>
      <c r="Z52" s="849" t="s">
        <v>755</v>
      </c>
      <c r="AA52" s="852" t="s">
        <v>755</v>
      </c>
      <c r="AB52" s="852" t="s">
        <v>755</v>
      </c>
      <c r="AC52" s="852" t="s">
        <v>755</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759</v>
      </c>
      <c r="P53" s="960" t="s">
        <v>328</v>
      </c>
      <c r="Q53" s="960" t="s">
        <v>328</v>
      </c>
      <c r="R53" s="960" t="s">
        <v>328</v>
      </c>
      <c r="S53" s="960"/>
      <c r="T53" s="846" t="s">
        <v>2148</v>
      </c>
      <c r="U53" s="846" t="s">
        <v>2148</v>
      </c>
      <c r="V53" s="846" t="s">
        <v>2148</v>
      </c>
      <c r="W53" s="846" t="s">
        <v>2148</v>
      </c>
      <c r="X53" s="846"/>
      <c r="Y53" s="1003"/>
      <c r="Z53" s="849"/>
      <c r="AA53" s="852"/>
      <c r="AB53" s="849"/>
      <c r="AC53" s="849"/>
      <c r="AD53" s="849"/>
    </row>
    <row customHeight="1" ht="18">
      <c r="A54" s="848"/>
      <c r="B54" s="902">
        <v>37</v>
      </c>
      <c r="C54" s="846" t="s">
        <v>2042</v>
      </c>
      <c r="D54" s="970" t="s">
        <v>2042</v>
      </c>
      <c r="E54" s="846" t="s">
        <v>2042</v>
      </c>
      <c r="F54" s="846" t="s">
        <v>2042</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111</v>
      </c>
      <c r="P54" s="960" t="s">
        <v>91</v>
      </c>
      <c r="Q54" s="960" t="s">
        <v>91</v>
      </c>
      <c r="R54" s="960" t="s">
        <v>91</v>
      </c>
      <c r="S54" s="960"/>
      <c r="T54" s="846" t="s">
        <v>757</v>
      </c>
      <c r="U54" s="846" t="s">
        <v>757</v>
      </c>
      <c r="V54" s="846" t="s">
        <v>757</v>
      </c>
      <c r="W54" s="846" t="s">
        <v>757</v>
      </c>
      <c r="X54" s="846"/>
      <c r="Y54" s="1003"/>
      <c r="Z54" s="849" t="s">
        <v>758</v>
      </c>
      <c r="AA54" s="849" t="s">
        <v>758</v>
      </c>
      <c r="AB54" s="849" t="s">
        <v>758</v>
      </c>
      <c r="AC54" s="849" t="s">
        <v>758</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317</v>
      </c>
      <c r="P55" s="960" t="s">
        <v>759</v>
      </c>
      <c r="Q55" s="960" t="s">
        <v>759</v>
      </c>
      <c r="R55" s="960" t="s">
        <v>759</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2149</v>
      </c>
      <c r="V55" s="846" t="s">
        <v>2149</v>
      </c>
      <c r="W55" s="846" t="s">
        <v>2149</v>
      </c>
      <c r="X55" s="846"/>
      <c r="Y55" s="1003"/>
      <c r="Z55" s="849" t="s">
        <v>2150</v>
      </c>
      <c r="AA55" s="849" t="s">
        <v>2150</v>
      </c>
      <c r="AB55" s="849" t="s">
        <v>2150</v>
      </c>
      <c r="AC55" s="849" t="s">
        <v>2150</v>
      </c>
      <c r="AD55" s="849"/>
    </row>
    <row customHeight="1" ht="27">
      <c r="A56" s="848"/>
      <c r="B56" s="902">
        <v>39</v>
      </c>
      <c r="C56" s="846" t="s">
        <v>1028</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1146</v>
      </c>
      <c r="P56" s="960" t="s">
        <v>762</v>
      </c>
      <c r="Q56" s="960" t="s">
        <v>762</v>
      </c>
      <c r="R56" s="960" t="s">
        <v>762</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2151</v>
      </c>
      <c r="V56" s="846" t="s">
        <v>2151</v>
      </c>
      <c r="W56" s="846" t="s">
        <v>2151</v>
      </c>
      <c r="X56" s="846"/>
      <c r="Y56" s="1003"/>
      <c r="Z56" s="849" t="s">
        <v>764</v>
      </c>
      <c r="AA56" s="849" t="s">
        <v>764</v>
      </c>
      <c r="AB56" s="849" t="s">
        <v>764</v>
      </c>
      <c r="AC56" s="849" t="s">
        <v>764</v>
      </c>
      <c r="AD56" s="849"/>
    </row>
    <row customHeight="1" ht="27">
      <c r="A57" s="848"/>
      <c r="B57" s="902">
        <v>40</v>
      </c>
      <c r="C57" s="846" t="s">
        <v>1030</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2152</v>
      </c>
      <c r="P57" s="960" t="s">
        <v>765</v>
      </c>
      <c r="Q57" s="960" t="s">
        <v>765</v>
      </c>
      <c r="R57" s="960" t="s">
        <v>765</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2153</v>
      </c>
      <c r="V57" s="846" t="s">
        <v>2153</v>
      </c>
      <c r="W57" s="846" t="s">
        <v>2153</v>
      </c>
      <c r="X57" s="846"/>
      <c r="Y57" s="1003"/>
      <c r="Z57" s="849" t="s">
        <v>767</v>
      </c>
      <c r="AA57" s="849" t="s">
        <v>767</v>
      </c>
      <c r="AB57" s="849" t="s">
        <v>767</v>
      </c>
      <c r="AC57" s="849" t="s">
        <v>767</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887</v>
      </c>
      <c r="P58" s="960" t="s">
        <v>801</v>
      </c>
      <c r="Q58" s="960" t="s">
        <v>801</v>
      </c>
      <c r="R58" s="960" t="s">
        <v>801</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2154</v>
      </c>
      <c r="V58" s="846" t="s">
        <v>2154</v>
      </c>
      <c r="W58" s="846" t="s">
        <v>2154</v>
      </c>
      <c r="X58" s="846"/>
      <c r="Y58" s="1003"/>
      <c r="Z58" s="849"/>
      <c r="AA58" s="852"/>
      <c r="AB58" s="849"/>
      <c r="AC58" s="849"/>
      <c r="AD58" s="849"/>
    </row>
    <row customHeight="1" ht="36">
      <c r="A59" s="848"/>
      <c r="B59" s="902">
        <v>42</v>
      </c>
      <c r="C59" s="846">
        <v>3</v>
      </c>
      <c r="D59" s="970" t="s">
        <v>2142</v>
      </c>
      <c r="E59" s="846" t="s">
        <v>2142</v>
      </c>
      <c r="F59" s="846" t="s">
        <v>2142</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111</v>
      </c>
      <c r="Q59" s="960" t="s">
        <v>111</v>
      </c>
      <c r="R59" s="960" t="s">
        <v>111</v>
      </c>
      <c r="S59" s="960"/>
      <c r="T59" s="846"/>
      <c r="U59" s="846" t="s">
        <v>2155</v>
      </c>
      <c r="V59" s="846" t="s">
        <v>2156</v>
      </c>
      <c r="W59" s="846" t="s">
        <v>2157</v>
      </c>
      <c r="X59" s="846"/>
      <c r="Y59" s="1003"/>
      <c r="Z59" s="849"/>
      <c r="AA59" s="852"/>
      <c r="AB59" s="849"/>
      <c r="AC59" s="849"/>
      <c r="AD59" s="849"/>
    </row>
    <row customHeight="1" ht="81">
      <c r="A60" s="848"/>
      <c r="B60" s="902">
        <v>43</v>
      </c>
      <c r="C60" s="846" t="s">
        <v>2158</v>
      </c>
      <c r="D60" s="970" t="s">
        <v>2158</v>
      </c>
      <c r="E60" s="846" t="s">
        <v>2158</v>
      </c>
      <c r="F60" s="846" t="s">
        <v>2158</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635</v>
      </c>
      <c r="U60" s="846" t="s">
        <v>635</v>
      </c>
      <c r="V60" s="846" t="s">
        <v>635</v>
      </c>
      <c r="W60" s="846" t="s">
        <v>635</v>
      </c>
      <c r="X60" s="846"/>
      <c r="Y60" s="1003"/>
      <c r="Z60" s="849" t="s">
        <v>2159</v>
      </c>
      <c r="AA60" s="852" t="s">
        <v>2160</v>
      </c>
      <c r="AB60" s="849" t="s">
        <v>2161</v>
      </c>
      <c r="AC60" s="849" t="s">
        <v>2160</v>
      </c>
      <c r="AD60" s="849"/>
    </row>
    <row customHeight="1" ht="9">
      <c r="A61" s="848"/>
      <c r="B61" s="902">
        <v>44</v>
      </c>
      <c r="C61" s="846"/>
      <c r="D61" s="970" t="s">
        <v>2162</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2163</v>
      </c>
      <c r="V61" s="846"/>
      <c r="W61" s="846"/>
      <c r="X61" s="846"/>
      <c r="Y61" s="1003"/>
      <c r="Z61" s="849"/>
      <c r="AA61" s="852"/>
      <c r="AB61" s="849"/>
      <c r="AC61" s="849"/>
      <c r="AD61" s="849"/>
    </row>
    <row customHeight="1" ht="9">
      <c r="A62" s="848"/>
      <c r="B62" s="902">
        <v>45</v>
      </c>
      <c r="C62" s="846"/>
      <c r="D62" s="970" t="s">
        <v>2164</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112</v>
      </c>
      <c r="Q62" s="960"/>
      <c r="R62" s="960"/>
      <c r="S62" s="960"/>
      <c r="T62" s="846"/>
      <c r="U62" s="846" t="s">
        <v>2165</v>
      </c>
      <c r="V62" s="846"/>
      <c r="W62" s="846"/>
      <c r="X62" s="846"/>
      <c r="Y62" s="1003"/>
      <c r="Z62" s="849"/>
      <c r="AA62" s="852"/>
      <c r="AB62" s="849"/>
      <c r="AC62" s="849"/>
      <c r="AD62" s="849"/>
    </row>
    <row customHeight="1" ht="18">
      <c r="A63" s="848"/>
      <c r="B63" s="902">
        <v>46</v>
      </c>
      <c r="C63" s="846"/>
      <c r="D63" s="970" t="s">
        <v>2166</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154</v>
      </c>
      <c r="Q63" s="960"/>
      <c r="R63" s="960"/>
      <c r="S63" s="960"/>
      <c r="T63" s="846"/>
      <c r="U63" s="846" t="s">
        <v>2167</v>
      </c>
      <c r="V63" s="846"/>
      <c r="W63" s="846"/>
      <c r="X63" s="846"/>
      <c r="Y63" s="1003"/>
      <c r="Z63" s="849"/>
      <c r="AA63" s="852"/>
      <c r="AB63" s="849"/>
      <c r="AC63" s="849"/>
      <c r="AD63" s="849"/>
    </row>
    <row customHeight="1" ht="18">
      <c r="A64" s="848"/>
      <c r="B64" s="902">
        <v>47</v>
      </c>
      <c r="C64" s="846"/>
      <c r="D64" s="970" t="s">
        <v>2168</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155</v>
      </c>
      <c r="Q64" s="960"/>
      <c r="R64" s="960"/>
      <c r="S64" s="960"/>
      <c r="T64" s="846"/>
      <c r="U64" s="846" t="s">
        <v>2169</v>
      </c>
      <c r="V64" s="846"/>
      <c r="W64" s="846"/>
      <c r="X64" s="846"/>
      <c r="Y64" s="1003"/>
      <c r="Z64" s="849"/>
      <c r="AA64" s="852" t="s">
        <v>2170</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2083</v>
      </c>
      <c r="Q65" s="960"/>
      <c r="R65" s="960"/>
      <c r="S65" s="960"/>
      <c r="T65" s="846"/>
      <c r="U65" s="846" t="s">
        <v>2171</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2087</v>
      </c>
      <c r="Q66" s="960"/>
      <c r="R66" s="960"/>
      <c r="S66" s="960"/>
      <c r="T66" s="846"/>
      <c r="U66" s="846" t="s">
        <v>2172</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2173</v>
      </c>
      <c r="Q67" s="960"/>
      <c r="R67" s="960"/>
      <c r="S67" s="960"/>
      <c r="T67" s="846"/>
      <c r="U67" s="846" t="s">
        <v>2174</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2175</v>
      </c>
      <c r="Q68" s="960"/>
      <c r="R68" s="960"/>
      <c r="S68" s="960"/>
      <c r="T68" s="846"/>
      <c r="U68" s="846" t="s">
        <v>2176</v>
      </c>
      <c r="V68" s="846"/>
      <c r="W68" s="846"/>
      <c r="X68" s="846"/>
      <c r="Y68" s="1003"/>
      <c r="Z68" s="849"/>
      <c r="AA68" s="852"/>
      <c r="AB68" s="849"/>
      <c r="AC68" s="849"/>
      <c r="AD68" s="849"/>
    </row>
    <row customHeight="1" ht="9">
      <c r="A69" s="848"/>
      <c r="B69" s="902">
        <v>52</v>
      </c>
      <c r="C69" s="846"/>
      <c r="D69" s="970" t="s">
        <v>2177</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156</v>
      </c>
      <c r="Q69" s="960"/>
      <c r="R69" s="960"/>
      <c r="S69" s="960"/>
      <c r="T69" s="846"/>
      <c r="U69" s="846" t="s">
        <v>2178</v>
      </c>
      <c r="V69" s="846"/>
      <c r="W69" s="846"/>
      <c r="X69" s="846"/>
      <c r="Y69" s="1003"/>
      <c r="Z69" s="849"/>
      <c r="AA69" s="852"/>
      <c r="AB69" s="849"/>
      <c r="AC69" s="849"/>
      <c r="AD69" s="849"/>
    </row>
    <row customHeight="1" ht="27">
      <c r="A70" s="848"/>
      <c r="B70" s="902">
        <v>53</v>
      </c>
      <c r="C70" s="846"/>
      <c r="D70" s="970"/>
      <c r="E70" s="846" t="s">
        <v>2162</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2179</v>
      </c>
      <c r="W70" s="846"/>
      <c r="X70" s="846"/>
      <c r="Y70" s="1003"/>
      <c r="Z70" s="849"/>
      <c r="AA70" s="852"/>
      <c r="AB70" s="849"/>
      <c r="AC70" s="849"/>
      <c r="AD70" s="849"/>
    </row>
    <row customHeight="1" ht="36">
      <c r="A71" s="848"/>
      <c r="B71" s="902">
        <v>54</v>
      </c>
      <c r="C71" s="846"/>
      <c r="D71" s="970"/>
      <c r="E71" s="846" t="s">
        <v>2164</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112</v>
      </c>
      <c r="R71" s="960"/>
      <c r="S71" s="960"/>
      <c r="T71" s="846"/>
      <c r="U71" s="846"/>
      <c r="V71" s="846" t="s">
        <v>2180</v>
      </c>
      <c r="W71" s="846"/>
      <c r="X71" s="846"/>
      <c r="Y71" s="1003"/>
      <c r="Z71" s="849"/>
      <c r="AA71" s="852"/>
      <c r="AB71" s="849"/>
      <c r="AC71" s="849"/>
      <c r="AD71" s="849"/>
    </row>
    <row customHeight="1" ht="27">
      <c r="A72" s="848"/>
      <c r="B72" s="902">
        <v>55</v>
      </c>
      <c r="C72" s="846"/>
      <c r="D72" s="970"/>
      <c r="E72" s="846" t="s">
        <v>2166</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154</v>
      </c>
      <c r="R72" s="960"/>
      <c r="S72" s="960"/>
      <c r="T72" s="846"/>
      <c r="U72" s="846"/>
      <c r="V72" s="846" t="s">
        <v>2181</v>
      </c>
      <c r="W72" s="846"/>
      <c r="X72" s="846"/>
      <c r="Y72" s="1003"/>
      <c r="Z72" s="849"/>
      <c r="AA72" s="852"/>
      <c r="AB72" s="849"/>
      <c r="AC72" s="849"/>
      <c r="AD72" s="849"/>
    </row>
    <row customHeight="1" ht="36">
      <c r="A73" s="848"/>
      <c r="B73" s="902">
        <v>56</v>
      </c>
      <c r="C73" s="846"/>
      <c r="D73" s="970"/>
      <c r="E73" s="846" t="s">
        <v>2168</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155</v>
      </c>
      <c r="R73" s="960"/>
      <c r="S73" s="960"/>
      <c r="T73" s="846"/>
      <c r="U73" s="846"/>
      <c r="V73" s="846" t="s">
        <v>2182</v>
      </c>
      <c r="W73" s="846"/>
      <c r="X73" s="846"/>
      <c r="Y73" s="1003"/>
      <c r="Z73" s="849"/>
      <c r="AA73" s="852"/>
      <c r="AB73" s="849"/>
      <c r="AC73" s="849"/>
      <c r="AD73" s="849"/>
    </row>
    <row customHeight="1" ht="18">
      <c r="A74" s="848"/>
      <c r="B74" s="902">
        <v>57</v>
      </c>
      <c r="C74" s="846"/>
      <c r="D74" s="970"/>
      <c r="E74" s="846" t="s">
        <v>2177</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156</v>
      </c>
      <c r="R74" s="960"/>
      <c r="S74" s="960"/>
      <c r="T74" s="846"/>
      <c r="U74" s="846"/>
      <c r="V74" s="846" t="s">
        <v>2183</v>
      </c>
      <c r="W74" s="846"/>
      <c r="X74" s="846"/>
      <c r="Y74" s="1003"/>
      <c r="Z74" s="849"/>
      <c r="AA74" s="852"/>
      <c r="AB74" s="849"/>
      <c r="AC74" s="849"/>
      <c r="AD74" s="849"/>
    </row>
    <row customHeight="1" ht="18">
      <c r="A75" s="848"/>
      <c r="B75" s="902">
        <v>58</v>
      </c>
      <c r="C75" s="846"/>
      <c r="D75" s="970"/>
      <c r="E75" s="846"/>
      <c r="F75" s="846" t="s">
        <v>2162</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2184</v>
      </c>
      <c r="X75" s="846"/>
      <c r="Y75" s="1003"/>
      <c r="Z75" s="849"/>
      <c r="AA75" s="852"/>
      <c r="AB75" s="849"/>
      <c r="AC75" s="849"/>
      <c r="AD75" s="849"/>
    </row>
    <row customHeight="1" ht="36">
      <c r="A76" s="848"/>
      <c r="B76" s="902">
        <v>59</v>
      </c>
      <c r="C76" s="846"/>
      <c r="D76" s="970"/>
      <c r="E76" s="846"/>
      <c r="F76" s="846" t="s">
        <v>2164</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112</v>
      </c>
      <c r="S76" s="960"/>
      <c r="T76" s="846"/>
      <c r="U76" s="846"/>
      <c r="V76" s="846"/>
      <c r="W76" s="846" t="s">
        <v>2185</v>
      </c>
      <c r="X76" s="846"/>
      <c r="Y76" s="1003"/>
      <c r="Z76" s="849"/>
      <c r="AA76" s="852"/>
      <c r="AB76" s="849"/>
      <c r="AC76" s="849"/>
      <c r="AD76" s="849"/>
    </row>
    <row customHeight="1" ht="18">
      <c r="A77" s="848"/>
      <c r="B77" s="902">
        <v>60</v>
      </c>
      <c r="C77" s="846"/>
      <c r="D77" s="970"/>
      <c r="E77" s="846"/>
      <c r="F77" s="846" t="s">
        <v>2166</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154</v>
      </c>
      <c r="S77" s="960"/>
      <c r="T77" s="846"/>
      <c r="U77" s="846"/>
      <c r="V77" s="846"/>
      <c r="W77" s="846" t="s">
        <v>2186</v>
      </c>
      <c r="X77" s="846"/>
      <c r="Y77" s="1003"/>
      <c r="Z77" s="849"/>
      <c r="AA77" s="852"/>
      <c r="AB77" s="849"/>
      <c r="AC77" s="849"/>
      <c r="AD77" s="849"/>
    </row>
    <row customHeight="1" ht="72">
      <c r="A78" s="848"/>
      <c r="B78" s="902">
        <v>61</v>
      </c>
      <c r="C78" s="846" t="s">
        <v>2162</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640</v>
      </c>
      <c r="U78" s="846"/>
      <c r="V78" s="846"/>
      <c r="W78" s="846"/>
      <c r="X78" s="846"/>
      <c r="Y78" s="1003"/>
      <c r="Z78" s="849" t="s">
        <v>2187</v>
      </c>
      <c r="AA78" s="852"/>
      <c r="AB78" s="849"/>
      <c r="AC78" s="849"/>
      <c r="AD78" s="849"/>
    </row>
    <row customHeight="1" ht="36">
      <c r="A79" s="848"/>
      <c r="B79" s="902">
        <v>62</v>
      </c>
      <c r="C79" s="846" t="s">
        <v>2164</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112</v>
      </c>
      <c r="P79" s="960"/>
      <c r="Q79" s="960"/>
      <c r="R79" s="960"/>
      <c r="S79" s="960"/>
      <c r="T79" s="846" t="s">
        <v>2188</v>
      </c>
      <c r="U79" s="846"/>
      <c r="V79" s="846"/>
      <c r="W79" s="846"/>
      <c r="X79" s="846"/>
      <c r="Y79" s="1003"/>
      <c r="Z79" s="849" t="s">
        <v>2189</v>
      </c>
      <c r="AA79" s="852"/>
      <c r="AB79" s="849"/>
      <c r="AC79" s="849"/>
      <c r="AD79" s="849"/>
    </row>
    <row customHeight="1" ht="45">
      <c r="A80" s="848"/>
      <c r="B80" s="902">
        <v>63</v>
      </c>
      <c r="C80" s="846" t="s">
        <v>2166</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154</v>
      </c>
      <c r="P80" s="960"/>
      <c r="Q80" s="960"/>
      <c r="R80" s="960"/>
      <c r="S80" s="960"/>
      <c r="T80" s="846" t="s">
        <v>2190</v>
      </c>
      <c r="U80" s="846"/>
      <c r="V80" s="846"/>
      <c r="W80" s="846"/>
      <c r="X80" s="846"/>
      <c r="Y80" s="1003"/>
      <c r="Z80" s="849" t="s">
        <v>2191</v>
      </c>
      <c r="AA80" s="852"/>
      <c r="AB80" s="849"/>
      <c r="AC80" s="849"/>
      <c r="AD80" s="849"/>
    </row>
    <row customHeight="1" ht="36">
      <c r="A81" s="848"/>
      <c r="B81" s="902">
        <v>64</v>
      </c>
      <c r="C81" s="846" t="s">
        <v>2168</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2074</v>
      </c>
      <c r="P81" s="960"/>
      <c r="Q81" s="960"/>
      <c r="R81" s="960"/>
      <c r="S81" s="960"/>
      <c r="T81" s="846" t="s">
        <v>2192</v>
      </c>
      <c r="U81" s="846"/>
      <c r="V81" s="846"/>
      <c r="W81" s="846"/>
      <c r="X81" s="846"/>
      <c r="Y81" s="1003"/>
      <c r="Z81" s="849" t="s">
        <v>2193</v>
      </c>
      <c r="AA81" s="852"/>
      <c r="AB81" s="849"/>
      <c r="AC81" s="849"/>
      <c r="AD81" s="849"/>
    </row>
    <row customHeight="1" ht="90">
      <c r="A82" s="848"/>
      <c r="B82" s="902">
        <v>65</v>
      </c>
      <c r="C82" s="846" t="s">
        <v>2177</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155</v>
      </c>
      <c r="P82" s="960"/>
      <c r="Q82" s="960"/>
      <c r="R82" s="960"/>
      <c r="S82" s="960"/>
      <c r="T82" s="846" t="s">
        <v>2194</v>
      </c>
      <c r="U82" s="846"/>
      <c r="V82" s="846"/>
      <c r="W82" s="846"/>
      <c r="X82" s="846"/>
      <c r="Y82" s="1003"/>
      <c r="Z82" s="849" t="s">
        <v>2195</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2083</v>
      </c>
      <c r="P83" s="960"/>
      <c r="Q83" s="960"/>
      <c r="R83" s="960"/>
      <c r="S83" s="960"/>
      <c r="T83" s="846" t="s">
        <v>2196</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2197</v>
      </c>
      <c r="P84" s="960"/>
      <c r="Q84" s="960"/>
      <c r="R84" s="960"/>
      <c r="S84" s="960"/>
      <c r="T84" s="846" t="s">
        <v>2198</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2087</v>
      </c>
      <c r="P85" s="960"/>
      <c r="Q85" s="960"/>
      <c r="R85" s="960"/>
      <c r="S85" s="960"/>
      <c r="T85" s="846" t="s">
        <v>2199</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2200</v>
      </c>
      <c r="P86" s="960"/>
      <c r="Q86" s="960"/>
      <c r="R86" s="960"/>
      <c r="S86" s="960"/>
      <c r="T86" s="846" t="s">
        <v>2201</v>
      </c>
      <c r="U86" s="846"/>
      <c r="V86" s="846"/>
      <c r="W86" s="846"/>
      <c r="X86" s="846"/>
      <c r="Y86" s="1003"/>
      <c r="Z86" s="849"/>
      <c r="AA86" s="852"/>
      <c r="AB86" s="849"/>
      <c r="AC86" s="849"/>
      <c r="AD86" s="849"/>
    </row>
    <row customHeight="1" ht="36">
      <c r="A87" s="848"/>
      <c r="B87" s="902">
        <v>70</v>
      </c>
      <c r="C87" s="846" t="s">
        <v>2202</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156</v>
      </c>
      <c r="P87" s="960"/>
      <c r="Q87" s="960"/>
      <c r="R87" s="960"/>
      <c r="S87" s="960"/>
      <c r="T87" s="846" t="s">
        <v>2203</v>
      </c>
      <c r="U87" s="846"/>
      <c r="V87" s="846"/>
      <c r="W87" s="846"/>
      <c r="X87" s="846"/>
      <c r="Y87" s="1003"/>
      <c r="Z87" s="849"/>
      <c r="AA87" s="852"/>
      <c r="AB87" s="849"/>
      <c r="AC87" s="849"/>
      <c r="AD87" s="849"/>
    </row>
    <row customHeight="1" ht="18">
      <c r="A88" s="848"/>
      <c r="B88" s="902">
        <v>71</v>
      </c>
      <c r="C88" s="846" t="s">
        <v>2204</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157</v>
      </c>
      <c r="P88" s="960"/>
      <c r="Q88" s="960"/>
      <c r="R88" s="960"/>
      <c r="S88" s="960"/>
      <c r="T88" s="846" t="s">
        <v>672</v>
      </c>
      <c r="U88" s="846"/>
      <c r="V88" s="846"/>
      <c r="W88" s="846"/>
      <c r="X88" s="846"/>
      <c r="Y88" s="1003"/>
      <c r="Z88" s="849"/>
      <c r="AA88" s="852"/>
      <c r="AB88" s="849"/>
      <c r="AC88" s="849"/>
      <c r="AD88" s="849"/>
    </row>
    <row customHeight="1" ht="18">
      <c r="A89" s="848"/>
      <c r="B89" s="902">
        <v>72</v>
      </c>
      <c r="C89" s="846" t="s">
        <v>2205</v>
      </c>
      <c r="D89" s="970" t="s">
        <v>2202</v>
      </c>
      <c r="E89" s="846" t="s">
        <v>2202</v>
      </c>
      <c r="F89" s="846" t="s">
        <v>2168</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158</v>
      </c>
      <c r="P89" s="960" t="s">
        <v>157</v>
      </c>
      <c r="Q89" s="960" t="s">
        <v>157</v>
      </c>
      <c r="R89" s="960" t="s">
        <v>155</v>
      </c>
      <c r="S89" s="960"/>
      <c r="T89" s="846" t="s">
        <v>680</v>
      </c>
      <c r="U89" s="846" t="s">
        <v>680</v>
      </c>
      <c r="V89" s="846" t="s">
        <v>680</v>
      </c>
      <c r="W89" s="846" t="s">
        <v>680</v>
      </c>
      <c r="X89" s="846"/>
      <c r="Y89" s="1003"/>
      <c r="Z89" s="849"/>
      <c r="AA89" s="852"/>
      <c r="AB89" s="849"/>
      <c r="AC89" s="849"/>
      <c r="AD89" s="849"/>
    </row>
    <row customHeight="1" ht="27">
      <c r="A90" s="848"/>
      <c r="B90" s="902">
        <v>73</v>
      </c>
      <c r="C90" s="846" t="s">
        <v>2206</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159</v>
      </c>
      <c r="P90" s="960"/>
      <c r="Q90" s="960"/>
      <c r="R90" s="960"/>
      <c r="S90" s="960"/>
      <c r="T90" s="846" t="s">
        <v>682</v>
      </c>
      <c r="U90" s="846"/>
      <c r="V90" s="846"/>
      <c r="W90" s="846"/>
      <c r="X90" s="846"/>
      <c r="Y90" s="1003"/>
      <c r="Z90" s="849"/>
      <c r="AA90" s="852"/>
      <c r="AB90" s="849"/>
      <c r="AC90" s="849"/>
      <c r="AD90" s="849"/>
    </row>
    <row customHeight="1" ht="18">
      <c r="A91" s="848"/>
      <c r="B91" s="902">
        <v>74</v>
      </c>
      <c r="C91" s="846"/>
      <c r="D91" s="970" t="s">
        <v>2204</v>
      </c>
      <c r="E91" s="846" t="s">
        <v>2204</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158</v>
      </c>
      <c r="Q91" s="960" t="s">
        <v>158</v>
      </c>
      <c r="R91" s="960"/>
      <c r="S91" s="960"/>
      <c r="T91" s="846"/>
      <c r="U91" s="846" t="s">
        <v>2207</v>
      </c>
      <c r="V91" s="846" t="s">
        <v>2207</v>
      </c>
      <c r="W91" s="846"/>
      <c r="X91" s="846"/>
      <c r="Y91" s="1003"/>
      <c r="Z91" s="849"/>
      <c r="AA91" s="852"/>
      <c r="AB91" s="849"/>
      <c r="AC91" s="849"/>
      <c r="AD91" s="849"/>
    </row>
    <row customHeight="1" ht="27">
      <c r="A92" s="848"/>
      <c r="B92" s="902">
        <v>75</v>
      </c>
      <c r="C92" s="846"/>
      <c r="D92" s="970" t="s">
        <v>2205</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159</v>
      </c>
      <c r="Q92" s="960"/>
      <c r="R92" s="960"/>
      <c r="S92" s="960"/>
      <c r="T92" s="846"/>
      <c r="U92" s="846" t="s">
        <v>2208</v>
      </c>
      <c r="V92" s="846"/>
      <c r="W92" s="846"/>
      <c r="X92" s="846"/>
      <c r="Y92" s="1003"/>
      <c r="Z92" s="849"/>
      <c r="AA92" s="852" t="s">
        <v>2209</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2115</v>
      </c>
      <c r="Q93" s="960"/>
      <c r="R93" s="960"/>
      <c r="S93" s="960"/>
      <c r="T93" s="846"/>
      <c r="U93" s="846" t="s">
        <v>2210</v>
      </c>
      <c r="V93" s="846"/>
      <c r="W93" s="846"/>
      <c r="X93" s="846"/>
      <c r="Y93" s="1003"/>
      <c r="Z93" s="849"/>
      <c r="AA93" s="852" t="s">
        <v>2211</v>
      </c>
      <c r="AB93" s="849"/>
      <c r="AC93" s="849"/>
      <c r="AD93" s="849"/>
    </row>
    <row customHeight="1" ht="45">
      <c r="A94" s="848"/>
      <c r="B94" s="902">
        <v>77</v>
      </c>
      <c r="C94" s="846"/>
      <c r="D94" s="970" t="s">
        <v>2206</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1468</v>
      </c>
      <c r="Q94" s="960"/>
      <c r="R94" s="960"/>
      <c r="S94" s="960"/>
      <c r="T94" s="846"/>
      <c r="U94" s="846" t="s">
        <v>2212</v>
      </c>
      <c r="V94" s="846"/>
      <c r="W94" s="846"/>
      <c r="X94" s="846"/>
      <c r="Y94" s="1003"/>
      <c r="Z94" s="849"/>
      <c r="AA94" s="852" t="s">
        <v>2213</v>
      </c>
      <c r="AB94" s="849"/>
      <c r="AC94" s="849"/>
      <c r="AD94" s="849"/>
    </row>
    <row customHeight="1" ht="99">
      <c r="A95" s="848"/>
      <c r="B95" s="902">
        <v>78</v>
      </c>
      <c r="C95" s="846" t="s">
        <v>2214</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1468</v>
      </c>
      <c r="P95" s="960"/>
      <c r="Q95" s="960"/>
      <c r="R95" s="960"/>
      <c r="S95" s="960"/>
      <c r="T95" s="846" t="s">
        <v>2215</v>
      </c>
      <c r="U95" s="846"/>
      <c r="V95" s="846"/>
      <c r="W95" s="846"/>
      <c r="X95" s="846"/>
      <c r="Y95" s="1003"/>
      <c r="Z95" s="849"/>
      <c r="AA95" s="852"/>
      <c r="AB95" s="849"/>
      <c r="AC95" s="849"/>
      <c r="AD95" s="849"/>
    </row>
    <row customHeight="1" ht="99">
      <c r="A96" s="848"/>
      <c r="B96" s="902">
        <v>79</v>
      </c>
      <c r="C96" s="846" t="s">
        <v>1155</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1474</v>
      </c>
      <c r="P96" s="960"/>
      <c r="Q96" s="960"/>
      <c r="R96" s="960"/>
      <c r="S96" s="960"/>
      <c r="T96" s="846" t="s">
        <v>2216</v>
      </c>
      <c r="U96" s="846"/>
      <c r="V96" s="846"/>
      <c r="W96" s="846"/>
      <c r="X96" s="846"/>
      <c r="Y96" s="1003"/>
      <c r="Z96" s="849" t="s">
        <v>2217</v>
      </c>
      <c r="AA96" s="852"/>
      <c r="AB96" s="849"/>
      <c r="AC96" s="849"/>
      <c r="AD96" s="849"/>
    </row>
    <row customHeight="1" ht="63">
      <c r="A97" s="848"/>
      <c r="B97" s="902">
        <v>80</v>
      </c>
      <c r="C97" s="846" t="s">
        <v>2218</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1486</v>
      </c>
      <c r="P97" s="960"/>
      <c r="Q97" s="960"/>
      <c r="R97" s="960"/>
      <c r="S97" s="960"/>
      <c r="T97" s="846" t="s">
        <v>2219</v>
      </c>
      <c r="U97" s="846"/>
      <c r="V97" s="846"/>
      <c r="W97" s="846"/>
      <c r="X97" s="846"/>
      <c r="Y97" s="1003"/>
      <c r="Z97" s="849" t="s">
        <v>2220</v>
      </c>
      <c r="AA97" s="852"/>
      <c r="AB97" s="849"/>
      <c r="AC97" s="849"/>
      <c r="AD97" s="849"/>
    </row>
    <row customHeight="1" ht="63">
      <c r="A98" s="848"/>
      <c r="B98" s="902">
        <v>81</v>
      </c>
      <c r="C98" s="846" t="s">
        <v>2221</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1500</v>
      </c>
      <c r="P98" s="960"/>
      <c r="Q98" s="960"/>
      <c r="R98" s="960"/>
      <c r="S98" s="960"/>
      <c r="T98" s="846" t="s">
        <v>2222</v>
      </c>
      <c r="U98" s="846"/>
      <c r="V98" s="846"/>
      <c r="W98" s="846"/>
      <c r="X98" s="846"/>
      <c r="Y98" s="1003"/>
      <c r="Z98" s="849" t="s">
        <v>2220</v>
      </c>
      <c r="AA98" s="852"/>
      <c r="AB98" s="849"/>
      <c r="AC98" s="849"/>
      <c r="AD98" s="849"/>
    </row>
    <row customHeight="1" ht="90">
      <c r="A99" s="848"/>
      <c r="B99" s="902">
        <v>82</v>
      </c>
      <c r="C99" s="846" t="s">
        <v>2223</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99</v>
      </c>
      <c r="P99" s="960"/>
      <c r="Q99" s="960"/>
      <c r="R99" s="960"/>
      <c r="S99" s="960"/>
      <c r="T99" s="846" t="s">
        <v>2224</v>
      </c>
      <c r="U99" s="846"/>
      <c r="V99" s="846"/>
      <c r="W99" s="846"/>
      <c r="X99" s="846"/>
      <c r="Y99" s="1003"/>
      <c r="Z99" s="849" t="s">
        <v>637</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2225</v>
      </c>
      <c r="P100" s="960"/>
      <c r="Q100" s="960"/>
      <c r="R100" s="960"/>
      <c r="S100" s="960"/>
      <c r="T100" s="846" t="s">
        <v>2226</v>
      </c>
      <c r="U100" s="846"/>
      <c r="V100" s="846"/>
      <c r="W100" s="846"/>
      <c r="X100" s="846"/>
      <c r="Y100" s="1003"/>
      <c r="Z100" s="849" t="s">
        <v>637</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2227</v>
      </c>
      <c r="P101" s="960"/>
      <c r="Q101" s="960"/>
      <c r="R101" s="960"/>
      <c r="S101" s="960"/>
      <c r="T101" s="846" t="s">
        <v>2228</v>
      </c>
      <c r="U101" s="846"/>
      <c r="V101" s="846"/>
      <c r="W101" s="846"/>
      <c r="X101" s="846"/>
      <c r="Y101" s="1003"/>
      <c r="Z101" s="849" t="s">
        <v>637</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1665</v>
      </c>
      <c r="B148" s="848"/>
      <c r="C148" s="846" t="s">
        <v>2229</v>
      </c>
      <c r="D148" s="846" t="s">
        <v>1567</v>
      </c>
      <c r="E148" s="846" t="s">
        <v>1667</v>
      </c>
      <c r="F148" s="846" t="s">
        <v>2230</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2231</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2232</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1669</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1672</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1677</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E85579-D223-25FE-DC08-0.0F32E7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2233</v>
      </c>
      <c r="M5" s="2606"/>
      <c r="N5" s="2606"/>
      <c r="O5" s="2606"/>
      <c r="P5" s="2606"/>
      <c r="Q5" s="2606"/>
      <c r="R5" s="2606"/>
      <c r="S5" s="2606"/>
      <c r="T5" s="2606"/>
      <c r="U5" s="2606"/>
      <c r="V5" s="1246"/>
      <c r="AD5" s="1158">
        <v>64</v>
      </c>
    </row>
    <row customHeight="1" ht="14.699999999999998">
      <c r="J6" s="379"/>
      <c r="K6" s="379"/>
      <c r="L6" s="2607" t="str">
        <f>IF(org=0,"Не определено",org)</f>
        <v>Филиал ПАО "ОГК-2"-Ставропольская ГРЭС</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427</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428</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431</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304</v>
      </c>
      <c r="M14" s="2130"/>
      <c r="N14" s="2130"/>
      <c r="O14" s="2130"/>
      <c r="P14" s="2130"/>
      <c r="Q14" s="2130"/>
      <c r="R14" s="2130"/>
      <c r="S14" s="2130"/>
      <c r="T14" s="2130"/>
      <c r="U14" s="2130"/>
      <c r="V14" s="2130"/>
      <c r="W14" s="2130"/>
      <c r="X14" s="2130" t="s">
        <v>305</v>
      </c>
      <c r="AD14" s="1158">
        <v>14</v>
      </c>
    </row>
    <row customHeight="1" ht="14.699999999999998">
      <c r="J15" s="379"/>
      <c r="K15" s="379"/>
      <c r="L15" s="2276" t="s">
        <v>88</v>
      </c>
      <c r="M15" s="2212" t="s">
        <v>432</v>
      </c>
      <c r="N15" s="304"/>
      <c r="O15" s="2277" t="s">
        <v>2234</v>
      </c>
      <c r="P15" s="2278"/>
      <c r="Q15" s="2278"/>
      <c r="R15" s="2278"/>
      <c r="S15" s="2278"/>
      <c r="T15" s="2278"/>
      <c r="U15" s="2279"/>
      <c r="V15" s="2280" t="s">
        <v>434</v>
      </c>
      <c r="W15" s="2283" t="s">
        <v>1152</v>
      </c>
      <c r="X15" s="2130"/>
      <c r="AD15" s="1158">
        <v>14</v>
      </c>
    </row>
    <row customHeight="1" ht="35.699999999999996">
      <c r="J16" s="379"/>
      <c r="K16" s="379"/>
      <c r="L16" s="2276"/>
      <c r="M16" s="2212"/>
      <c r="N16" s="1034"/>
      <c r="O16" s="2263" t="s">
        <v>437</v>
      </c>
      <c r="P16" s="2263" t="s">
        <v>438</v>
      </c>
      <c r="Q16" s="2265" t="s">
        <v>439</v>
      </c>
      <c r="R16" s="2266"/>
      <c r="S16" s="2265" t="s">
        <v>453</v>
      </c>
      <c r="T16" s="2272"/>
      <c r="U16" s="2266"/>
      <c r="V16" s="2281"/>
      <c r="W16" s="2284"/>
      <c r="X16" s="2130"/>
      <c r="AD16" s="1158">
        <v>34</v>
      </c>
    </row>
    <row customHeight="1" ht="35.699999999999996">
      <c r="A17" s="1373" t="s">
        <v>140</v>
      </c>
      <c r="B17" s="1373" t="s">
        <v>141</v>
      </c>
      <c r="C17" s="1373" t="s">
        <v>142</v>
      </c>
      <c r="D17" s="1373" t="s">
        <v>143</v>
      </c>
      <c r="E17" s="1373"/>
      <c r="J17" s="379"/>
      <c r="K17" s="379"/>
      <c r="L17" s="2276"/>
      <c r="M17" s="2212"/>
      <c r="N17" s="305"/>
      <c r="O17" s="2264"/>
      <c r="P17" s="2264"/>
      <c r="Q17" s="1225" t="s">
        <v>448</v>
      </c>
      <c r="R17" s="1225" t="s">
        <v>449</v>
      </c>
      <c r="S17" s="1295" t="s">
        <v>450</v>
      </c>
      <c r="T17" s="2273" t="s">
        <v>451</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109</v>
      </c>
      <c r="M18" s="1258" t="s">
        <v>110</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174</v>
      </c>
      <c r="B19" s="1366" t="s">
        <v>175</v>
      </c>
      <c r="C19" s="1366" t="s">
        <v>176</v>
      </c>
      <c r="D19" s="1366" t="s">
        <v>177</v>
      </c>
      <c r="E19" s="1366"/>
      <c r="F19" s="1368"/>
      <c r="G19" s="1368"/>
      <c r="H19" s="1368"/>
      <c r="I19" s="364"/>
      <c r="J19" s="363"/>
      <c r="K19" s="358"/>
      <c r="L19" s="1296">
        <f>INDEX(PT_DIFFERENTIATION_NUM_NTAR,MATCH(A19,PT_DIFFERENTIATION_NTAR_ID,0))</f>
        <v>0</v>
      </c>
      <c r="M19" s="301" t="s">
        <v>129</v>
      </c>
      <c r="N19" s="303"/>
      <c r="O19" s="2609" t="str">
        <f>INDEX(PT_DIFFERENTIATION_NTAR,MATCH(A19,PT_DIFFERENTIATION_NTAR_ID,0))</f>
        <v/>
      </c>
      <c r="P19" s="2609"/>
      <c r="Q19" s="2609"/>
      <c r="R19" s="2609"/>
      <c r="S19" s="2609"/>
      <c r="T19" s="2609"/>
      <c r="U19" s="2609"/>
      <c r="V19" s="2609"/>
      <c r="W19" s="2609"/>
      <c r="X19" s="1261" t="s">
        <v>400</v>
      </c>
      <c r="Z19" s="503"/>
      <c r="AA19" s="503" t="str">
        <f>IF(M19="","",M19)</f>
        <v>Наименование тарифа</v>
      </c>
      <c r="AB19" s="503"/>
      <c r="AC19" s="503"/>
      <c r="AD19" s="1158">
        <v>20</v>
      </c>
    </row>
    <row customHeight="1" ht="21">
      <c r="A20" s="1366" t="s">
        <v>174</v>
      </c>
      <c r="B20" s="1366" t="s">
        <v>175</v>
      </c>
      <c r="C20" s="1366" t="s">
        <v>176</v>
      </c>
      <c r="D20" s="1366" t="s">
        <v>177</v>
      </c>
      <c r="E20" s="1366"/>
      <c r="F20" s="1368"/>
      <c r="G20" s="1368"/>
      <c r="H20" s="1368"/>
      <c r="I20" s="1293"/>
      <c r="J20" s="355"/>
      <c r="K20" s="356"/>
      <c r="L20" s="1296" t="str">
        <f>INDEX(PT_DIFFERENTIATION_NUM_TER,MATCH(B19,PT_DIFFERENTIATION_TER_ID,0))</f>
        <v>.</v>
      </c>
      <c r="M20" s="311" t="s">
        <v>401</v>
      </c>
      <c r="N20" s="303"/>
      <c r="O20" s="2609" t="str">
        <f>INDEX(PT_DIFFERENTIATION_TER,MATCH(B19,PT_DIFFERENTIATION_TER_ID,0))</f>
        <v/>
      </c>
      <c r="P20" s="2609"/>
      <c r="Q20" s="2609"/>
      <c r="R20" s="2609"/>
      <c r="S20" s="2609"/>
      <c r="T20" s="2609"/>
      <c r="U20" s="2609"/>
      <c r="V20" s="2609"/>
      <c r="W20" s="2609"/>
      <c r="X20" s="1261" t="s">
        <v>402</v>
      </c>
      <c r="Z20" s="503"/>
      <c r="AA20" s="503" t="str">
        <f>IF(M20="","",M20)</f>
        <v>Территория действия тарифа</v>
      </c>
      <c r="AB20" s="503"/>
      <c r="AC20" s="503"/>
      <c r="AD20" s="1158">
        <v>20</v>
      </c>
    </row>
    <row customHeight="1" ht="24">
      <c r="A21" s="1366" t="s">
        <v>174</v>
      </c>
      <c r="B21" s="1366" t="s">
        <v>175</v>
      </c>
      <c r="C21" s="1366" t="s">
        <v>176</v>
      </c>
      <c r="D21" s="1366" t="s">
        <v>177</v>
      </c>
      <c r="E21" s="1366"/>
      <c r="F21" s="1368"/>
      <c r="G21" s="1368"/>
      <c r="H21" s="1368"/>
      <c r="I21" s="357"/>
      <c r="J21" s="355"/>
      <c r="K21" s="356"/>
      <c r="L21" s="1296" t="str">
        <f>INDEX(PT_DIFFERENTIATION_NUM_CS,MATCH(C19,PT_DIFFERENTIATION_CS_ID,0))</f>
        <v>..</v>
      </c>
      <c r="M21" s="312" t="s">
        <v>403</v>
      </c>
      <c r="N21" s="303"/>
      <c r="O21" s="2609" t="str">
        <f>INDEX(PT_DIFFERENTIATION_CS,MATCH(C19,PT_DIFFERENTIATION_CS_ID,0))</f>
        <v/>
      </c>
      <c r="P21" s="2609"/>
      <c r="Q21" s="2609"/>
      <c r="R21" s="2609"/>
      <c r="S21" s="2609"/>
      <c r="T21" s="2609"/>
      <c r="U21" s="2609"/>
      <c r="V21" s="2609"/>
      <c r="W21" s="2609"/>
      <c r="X21" s="1261" t="s">
        <v>404</v>
      </c>
      <c r="Z21" s="503"/>
      <c r="AA21" s="503" t="str">
        <f>IF(M21="","",M21)</f>
        <v>Наименование системы теплоснабжения </v>
      </c>
      <c r="AB21" s="503"/>
      <c r="AC21" s="503"/>
      <c r="AD21" s="1158">
        <v>23</v>
      </c>
    </row>
    <row customHeight="1" ht="21">
      <c r="A22" s="1366" t="s">
        <v>174</v>
      </c>
      <c r="B22" s="1366" t="s">
        <v>175</v>
      </c>
      <c r="C22" s="1366" t="s">
        <v>176</v>
      </c>
      <c r="D22" s="1366" t="s">
        <v>177</v>
      </c>
      <c r="E22" s="1366"/>
      <c r="F22" s="1368"/>
      <c r="G22" s="1368"/>
      <c r="H22" s="1368"/>
      <c r="I22" s="357"/>
      <c r="J22" s="355"/>
      <c r="K22" s="356"/>
      <c r="L22" s="1296" t="str">
        <f>INDEX(PT_DIFFERENTIATION_NUM_IST_TE,MATCH(D19,PT_DIFFERENTIATION_IST_TE_ID,0))</f>
        <v>...</v>
      </c>
      <c r="M22" s="313" t="s">
        <v>405</v>
      </c>
      <c r="N22" s="303"/>
      <c r="O22" s="2609" t="str">
        <f>INDEX(PT_DIFFERENTIATION_IST_TE,MATCH(D19,PT_DIFFERENTIATION_IST_TE_ID,0))</f>
        <v/>
      </c>
      <c r="P22" s="2609"/>
      <c r="Q22" s="2609"/>
      <c r="R22" s="2609"/>
      <c r="S22" s="2609"/>
      <c r="T22" s="2609"/>
      <c r="U22" s="2609"/>
      <c r="V22" s="2609"/>
      <c r="W22" s="2609"/>
      <c r="X22" s="1261" t="s">
        <v>406</v>
      </c>
      <c r="Z22" s="503"/>
      <c r="AA22" s="503" t="str">
        <f>IF(M22="","",M22)</f>
        <v>Источник тепловой энергии  </v>
      </c>
      <c r="AB22" s="503"/>
      <c r="AC22" s="503"/>
      <c r="AD22" s="1158">
        <v>20</v>
      </c>
    </row>
    <row customHeight="1" ht="96.75">
      <c r="A23" s="1366" t="s">
        <v>174</v>
      </c>
      <c r="B23" s="1366" t="s">
        <v>175</v>
      </c>
      <c r="C23" s="1366" t="s">
        <v>176</v>
      </c>
      <c r="D23" s="1366" t="s">
        <v>177</v>
      </c>
      <c r="E23" s="1366"/>
      <c r="F23" s="2610" t="str">
        <f>L22&amp;".1"</f>
        <v>....1</v>
      </c>
      <c r="I23" s="2260">
        <v>1</v>
      </c>
      <c r="J23" s="1294"/>
      <c r="K23" s="359"/>
      <c r="L23" s="1296" t="str">
        <f>$F$23</f>
        <v>....1</v>
      </c>
      <c r="M23" s="288" t="s">
        <v>408</v>
      </c>
      <c r="N23" s="303"/>
      <c r="O23" s="2308"/>
      <c r="P23" s="2308"/>
      <c r="Q23" s="2308"/>
      <c r="R23" s="2308"/>
      <c r="S23" s="2308"/>
      <c r="T23" s="2308"/>
      <c r="U23" s="2308"/>
      <c r="V23" s="2308"/>
      <c r="W23" s="2308"/>
      <c r="X23" s="1261" t="s">
        <v>409</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174</v>
      </c>
      <c r="B24" s="1366" t="s">
        <v>175</v>
      </c>
      <c r="C24" s="1366" t="s">
        <v>176</v>
      </c>
      <c r="D24" s="1366" t="s">
        <v>177</v>
      </c>
      <c r="E24" s="1366"/>
      <c r="F24" s="2610"/>
      <c r="G24" s="2220" t="str">
        <f>F23&amp;".1"</f>
        <v>....1.1</v>
      </c>
      <c r="I24" s="2260"/>
      <c r="J24" s="2260">
        <v>1</v>
      </c>
      <c r="K24" s="360"/>
      <c r="L24" s="1296" t="str">
        <f>$G$24</f>
        <v>....1.1</v>
      </c>
      <c r="M24" s="289" t="s">
        <v>411</v>
      </c>
      <c r="N24" s="303"/>
      <c r="O24" s="2248"/>
      <c r="P24" s="2249"/>
      <c r="Q24" s="2249"/>
      <c r="R24" s="2249"/>
      <c r="S24" s="2249"/>
      <c r="T24" s="2249"/>
      <c r="U24" s="2249"/>
      <c r="V24" s="2249"/>
      <c r="W24" s="2250"/>
      <c r="X24" s="1261" t="s">
        <v>412</v>
      </c>
      <c r="Z24" s="503"/>
      <c r="AA24" s="503" t="str">
        <f>IF(M24="","",M24)</f>
        <v>Группа потребителей</v>
      </c>
      <c r="AB24" s="503"/>
      <c r="AC24" s="503"/>
      <c r="AD24" s="1158">
        <v>82</v>
      </c>
    </row>
    <row customHeight="1" ht="11.549999999999999">
      <c r="A25" s="1366" t="s">
        <v>174</v>
      </c>
      <c r="B25" s="1366" t="s">
        <v>175</v>
      </c>
      <c r="C25" s="1366" t="s">
        <v>176</v>
      </c>
      <c r="D25" s="1366" t="s">
        <v>177</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414</v>
      </c>
      <c r="Y25" s="514">
        <f>STRCHECKDATE(O26:W26)</f>
      </c>
      <c r="Z25" s="503"/>
      <c r="AA25" s="503" t="str">
        <f>IF(M25="","",M25)</f>
        <v/>
      </c>
      <c r="AB25" s="503"/>
      <c r="AC25" s="503"/>
      <c r="AD25" s="1158">
        <v>11</v>
      </c>
    </row>
    <row customHeight="1" ht="11.549999999999999">
      <c r="A26" s="1366" t="s">
        <v>174</v>
      </c>
      <c r="B26" s="1366" t="s">
        <v>175</v>
      </c>
      <c r="C26" s="1366" t="s">
        <v>176</v>
      </c>
      <c r="D26" s="1366" t="s">
        <v>177</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174</v>
      </c>
      <c r="B27" s="1366" t="s">
        <v>175</v>
      </c>
      <c r="C27" s="1366" t="s">
        <v>176</v>
      </c>
      <c r="D27" s="1366" t="s">
        <v>177</v>
      </c>
      <c r="E27" s="1366"/>
      <c r="F27" s="2610"/>
      <c r="G27" s="2220"/>
      <c r="I27" s="2260"/>
      <c r="J27" s="2260"/>
      <c r="K27" s="359"/>
      <c r="L27" s="1281"/>
      <c r="M27" s="291" t="s">
        <v>415</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174</v>
      </c>
      <c r="B28" s="1366" t="s">
        <v>175</v>
      </c>
      <c r="C28" s="1366" t="s">
        <v>176</v>
      </c>
      <c r="D28" s="1366" t="s">
        <v>177</v>
      </c>
      <c r="E28" s="1366"/>
      <c r="F28" s="2610"/>
      <c r="I28" s="2260"/>
      <c r="J28" s="1294"/>
      <c r="K28" s="359"/>
      <c r="L28" s="1281"/>
      <c r="M28" s="290" t="s">
        <v>416</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174</v>
      </c>
      <c r="B29" s="1366" t="s">
        <v>175</v>
      </c>
      <c r="C29" s="1366" t="s">
        <v>176</v>
      </c>
      <c r="D29" s="1366" t="s">
        <v>177</v>
      </c>
      <c r="E29" s="1366"/>
      <c r="F29" s="1368"/>
      <c r="G29" s="1368"/>
      <c r="H29" s="540"/>
      <c r="I29" s="363"/>
      <c r="J29" s="378"/>
      <c r="K29" s="358"/>
      <c r="L29" s="1281"/>
      <c r="M29" s="368" t="s">
        <v>417</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174</v>
      </c>
      <c r="B30" s="1366" t="s">
        <v>175</v>
      </c>
      <c r="C30" s="1366" t="s">
        <v>176</v>
      </c>
      <c r="D30" s="1366"/>
      <c r="E30" s="1366" t="s">
        <v>590</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174</v>
      </c>
      <c r="B31" s="1366" t="s">
        <v>175</v>
      </c>
      <c r="C31" s="1366"/>
      <c r="D31" s="1366"/>
      <c r="E31" s="1366" t="s">
        <v>2235</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2236</v>
      </c>
      <c r="B32" s="1366"/>
      <c r="C32" s="1366"/>
      <c r="D32" s="1366"/>
      <c r="E32" s="1366" t="s">
        <v>104</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452</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809</v>
      </c>
      <c r="M35" s="2288" t="s">
        <v>2237</v>
      </c>
      <c r="N35" s="2288"/>
      <c r="O35" s="2288"/>
      <c r="P35" s="2288"/>
      <c r="Q35" s="2288"/>
      <c r="R35" s="2288"/>
      <c r="S35" s="2288"/>
      <c r="T35" s="2288"/>
      <c r="U35" s="2288"/>
      <c r="V35" s="2288"/>
      <c r="W35" s="2288"/>
      <c r="X35" s="2288"/>
      <c r="AD35" s="1158">
        <v>27</v>
      </c>
    </row>
    <row customHeight="1" ht="109.19999999999999">
      <c r="H36" s="540"/>
      <c r="I36" s="1306"/>
      <c r="M36" s="2288" t="s">
        <v>2238</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86977F-70BA-4E39-6542-0.D79A8F6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6E9933-1EFB-9CF1-D981-0.BC8E829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55B38-307A-3806-7BF6-0.D382DDC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710DC3-80F4-C66F-9AB8-0.46381EE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14B69B-C1B6-B50D-C2D1-0.31C138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36065B-F08F-B543-983F-0.4873C395}"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303</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Филиал ПАО "ОГК-2"-Ставропольская ГРЭС</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304</v>
      </c>
      <c r="E8" s="2208"/>
      <c r="F8" s="2208"/>
      <c r="G8" s="2211" t="s">
        <v>305</v>
      </c>
      <c r="J8" s="458">
        <v>11</v>
      </c>
    </row>
    <row customHeight="1" ht="11.549999999999999">
      <c r="A9" s="460"/>
      <c r="B9" s="505"/>
      <c r="C9" s="460"/>
      <c r="D9" s="475" t="s">
        <v>88</v>
      </c>
      <c r="E9" s="449" t="s">
        <v>306</v>
      </c>
      <c r="F9" s="449" t="s">
        <v>307</v>
      </c>
      <c r="G9" s="2212"/>
      <c r="J9" s="458">
        <v>11</v>
      </c>
    </row>
    <row customHeight="1" ht="12" hidden="1">
      <c r="A10" s="460"/>
      <c r="B10" s="505"/>
      <c r="C10" s="460"/>
      <c r="D10" s="467"/>
      <c r="E10" s="467"/>
      <c r="F10" s="467"/>
      <c r="G10" s="467"/>
      <c r="J10" s="458">
        <v>0</v>
      </c>
    </row>
    <row customHeight="1" ht="22.5" hidden="1">
      <c r="A11" s="460"/>
      <c r="B11" s="505"/>
      <c r="C11" s="460"/>
      <c r="D11" s="1012" t="s">
        <v>109</v>
      </c>
      <c r="E11" s="1015" t="s">
        <v>308</v>
      </c>
      <c r="F11" s="1014" t="str">
        <f>IF(region_name="","",region_name)</f>
        <v>Ставропольский край</v>
      </c>
      <c r="G11" s="1015" t="s">
        <v>309</v>
      </c>
      <c r="H11" s="478"/>
      <c r="J11" s="458">
        <v>0</v>
      </c>
    </row>
    <row customHeight="1" ht="22.5" hidden="1">
      <c r="A12" s="460"/>
      <c r="B12" s="505"/>
      <c r="C12" s="460"/>
      <c r="D12" s="448" t="s">
        <v>109</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310</v>
      </c>
      <c r="G12" s="477"/>
      <c r="H12" s="478"/>
      <c r="J12" s="458">
        <v>0</v>
      </c>
    </row>
    <row customHeight="1" ht="23.25">
      <c r="A13" s="460"/>
      <c r="B13" s="505"/>
      <c r="C13" s="460"/>
      <c r="D13" s="448" t="s">
        <v>109</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311</v>
      </c>
      <c r="E14" s="1013" t="s">
        <v>312</v>
      </c>
      <c r="F14" s="1014" t="str">
        <f>IF(inn="","",inn)</f>
        <v>2607018122</v>
      </c>
      <c r="G14" s="1015" t="s">
        <v>313</v>
      </c>
      <c r="H14" s="478"/>
      <c r="J14" s="458">
        <v>0</v>
      </c>
    </row>
    <row customHeight="1" ht="22.5" hidden="1">
      <c r="A15" s="460"/>
      <c r="B15" s="505"/>
      <c r="C15" s="460"/>
      <c r="D15" s="1012" t="s">
        <v>314</v>
      </c>
      <c r="E15" s="1013" t="s">
        <v>315</v>
      </c>
      <c r="F15" s="1014" t="str">
        <f>IF(kpp="","",kpp)</f>
        <v>260702001</v>
      </c>
      <c r="G15" s="1015" t="s">
        <v>316</v>
      </c>
      <c r="H15" s="478"/>
      <c r="J15" s="458">
        <v>0</v>
      </c>
    </row>
    <row customHeight="1" ht="39">
      <c r="A16" s="460"/>
      <c r="B16" s="505"/>
      <c r="C16" s="460"/>
      <c r="D16" s="448" t="s">
        <v>110</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317</v>
      </c>
      <c r="B19" s="505"/>
      <c r="C19" s="2216"/>
      <c r="D19" s="448" t="str">
        <f>A19</f>
        <v>5.1</v>
      </c>
      <c r="E19" s="445" t="s">
        <v>318</v>
      </c>
      <c r="F19" s="446" t="s">
        <v>310</v>
      </c>
      <c r="G19" s="447" t="s">
        <v>319</v>
      </c>
      <c r="H19" s="478"/>
      <c r="I19" s="855"/>
      <c r="J19" s="458">
        <v>0</v>
      </c>
    </row>
    <row customHeight="1" ht="24" hidden="1">
      <c r="A20" s="2205"/>
      <c r="B20" s="505"/>
      <c r="C20" s="2216"/>
      <c r="D20" s="443" t="str">
        <f>D19&amp;".1"</f>
        <v>5.1.1</v>
      </c>
      <c r="E20" s="442" t="s">
        <v>320</v>
      </c>
      <c r="F20" s="884" t="s">
        <v>22</v>
      </c>
      <c r="G20" s="477"/>
      <c r="H20" s="478"/>
      <c r="I20" s="855"/>
      <c r="J20" s="458">
        <v>0</v>
      </c>
    </row>
    <row customHeight="1" ht="22.5" hidden="1">
      <c r="A21" s="2205"/>
      <c r="B21" s="505"/>
      <c r="C21" s="2216"/>
      <c r="D21" s="443" t="str">
        <f>D19&amp;".2"</f>
        <v>5.1.2</v>
      </c>
      <c r="E21" s="442" t="s">
        <v>321</v>
      </c>
      <c r="F21" s="1736" t="s">
        <v>22</v>
      </c>
      <c r="G21" s="447" t="s">
        <v>322</v>
      </c>
      <c r="H21" s="478"/>
      <c r="I21" s="855"/>
      <c r="J21" s="458">
        <v>0</v>
      </c>
    </row>
    <row customHeight="1" ht="22.5" hidden="1">
      <c r="A22" s="2205"/>
      <c r="B22" s="505"/>
      <c r="C22" s="2216"/>
      <c r="D22" s="443" t="str">
        <f>D19&amp;".3"</f>
        <v>5.1.3</v>
      </c>
      <c r="E22" s="442" t="s">
        <v>323</v>
      </c>
      <c r="F22" s="884" t="s">
        <v>22</v>
      </c>
      <c r="G22" s="477"/>
      <c r="H22" s="478"/>
      <c r="I22" s="855"/>
      <c r="J22" s="458">
        <v>0</v>
      </c>
    </row>
    <row customHeight="1" ht="22.5" hidden="1">
      <c r="A23" s="2205"/>
      <c r="B23" s="505"/>
      <c r="C23" s="2216"/>
      <c r="D23" s="443" t="str">
        <f>D19&amp;".4"</f>
        <v>5.1.4</v>
      </c>
      <c r="E23" s="442" t="s">
        <v>324</v>
      </c>
      <c r="F23" s="884" t="s">
        <v>22</v>
      </c>
      <c r="G23" s="447" t="s">
        <v>325</v>
      </c>
      <c r="H23" s="478"/>
      <c r="I23" s="855"/>
      <c r="J23" s="458">
        <v>0</v>
      </c>
    </row>
    <row customHeight="1" ht="22.5" hidden="1">
      <c r="A24" s="1981"/>
      <c r="B24" s="505"/>
      <c r="C24" s="495"/>
      <c r="D24" s="470"/>
      <c r="E24" s="1171" t="s">
        <v>326</v>
      </c>
      <c r="F24" s="471"/>
      <c r="G24" s="472"/>
      <c r="H24" s="478"/>
      <c r="I24" s="855"/>
      <c r="J24" s="458">
        <v>0</v>
      </c>
    </row>
    <row s="504" customFormat="1" customHeight="1" ht="24.75" hidden="1">
      <c r="A25" s="460"/>
      <c r="B25" s="505"/>
      <c r="C25" s="505"/>
      <c r="D25" s="1009" t="s">
        <v>90</v>
      </c>
      <c r="E25" s="1011" t="s">
        <v>327</v>
      </c>
      <c r="F25" s="1016" t="s">
        <v>310</v>
      </c>
      <c r="G25" s="1011"/>
      <c r="J25" s="504">
        <v>0</v>
      </c>
    </row>
    <row s="504" customFormat="1" customHeight="1" ht="11.25" hidden="1">
      <c r="A26" s="460"/>
      <c r="B26" s="505"/>
      <c r="C26" s="505"/>
      <c r="D26" s="1009" t="s">
        <v>328</v>
      </c>
      <c r="E26" s="1010" t="s">
        <v>329</v>
      </c>
      <c r="F26" s="1016" t="s">
        <v>310</v>
      </c>
      <c r="G26" s="1011"/>
      <c r="J26" s="504">
        <v>0</v>
      </c>
    </row>
    <row s="504" customFormat="1" customHeight="1" ht="11.25" hidden="1">
      <c r="A27" s="460"/>
      <c r="B27" s="505"/>
      <c r="C27" s="505"/>
      <c r="D27" s="1009" t="s">
        <v>330</v>
      </c>
      <c r="E27" s="1017" t="s">
        <v>331</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332</v>
      </c>
      <c r="E28" s="1017" t="s">
        <v>333</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334</v>
      </c>
      <c r="E29" s="1017" t="s">
        <v>335</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336</v>
      </c>
      <c r="E30" s="1010" t="s">
        <v>337</v>
      </c>
      <c r="F30" s="1018"/>
      <c r="G30" s="1011"/>
      <c r="J30" s="504">
        <v>0</v>
      </c>
    </row>
    <row s="504" customFormat="1" customHeight="1" ht="11.25" hidden="1">
      <c r="A31" s="460"/>
      <c r="B31" s="505"/>
      <c r="C31" s="505"/>
      <c r="D31" s="1009" t="s">
        <v>338</v>
      </c>
      <c r="E31" s="1010" t="s">
        <v>339</v>
      </c>
      <c r="F31" s="1018"/>
      <c r="G31" s="1011"/>
      <c r="J31" s="504">
        <v>0</v>
      </c>
    </row>
    <row s="504" customFormat="1" customHeight="1" ht="11.25" hidden="1">
      <c r="A32" s="460"/>
      <c r="B32" s="505"/>
      <c r="C32" s="505"/>
      <c r="D32" s="1009" t="s">
        <v>340</v>
      </c>
      <c r="E32" s="1010" t="s">
        <v>341</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310</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342</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342</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310</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343</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344</v>
      </c>
      <c r="H44" s="478"/>
      <c r="J44" s="458">
        <v>22</v>
      </c>
    </row>
    <row customHeight="1" ht="23.25">
      <c r="A45" s="460"/>
      <c r="B45" s="505"/>
      <c r="C45" s="460"/>
      <c r="D45" s="443">
        <f>D44+1</f>
        <v>12</v>
      </c>
      <c r="E45" s="441" t="s">
        <v>345</v>
      </c>
      <c r="F45" s="446" t="s">
        <v>310</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346</v>
      </c>
      <c r="H46" s="478"/>
      <c r="J46" s="458">
        <v>23</v>
      </c>
    </row>
    <row customHeight="1" ht="24">
      <c r="A47" s="2205"/>
      <c r="B47" s="505"/>
      <c r="C47" s="495"/>
      <c r="D47" s="443" t="str">
        <f>D45&amp;".2"</f>
        <v>12.2</v>
      </c>
      <c r="E47" s="445" t="s">
        <v>347</v>
      </c>
      <c r="F47" s="493"/>
      <c r="G47" s="440" t="s">
        <v>348</v>
      </c>
      <c r="H47" s="478"/>
      <c r="J47" s="458">
        <v>23</v>
      </c>
    </row>
    <row customHeight="1" ht="24">
      <c r="A48" s="2205"/>
      <c r="B48" s="505"/>
      <c r="C48" s="495"/>
      <c r="D48" s="443" t="str">
        <f>D45&amp;".3"</f>
        <v>12.3</v>
      </c>
      <c r="E48" s="445" t="s">
        <v>349</v>
      </c>
      <c r="F48" s="493"/>
      <c r="G48" s="440" t="s">
        <v>350</v>
      </c>
      <c r="H48" s="478"/>
      <c r="J48" s="458">
        <v>23</v>
      </c>
    </row>
    <row customHeight="1" ht="24">
      <c r="A49" s="2205"/>
      <c r="B49" s="505"/>
      <c r="C49" s="495"/>
      <c r="D49" s="443" t="str">
        <f>IF(TEMPLATE_SPHERE="TKO",D45&amp;".0",D45&amp;".4")</f>
        <v>12.4</v>
      </c>
      <c r="E49" s="439" t="s">
        <v>351</v>
      </c>
      <c r="F49" s="1688"/>
      <c r="G49" s="1765" t="s">
        <v>352</v>
      </c>
      <c r="H49" s="478"/>
      <c r="J49" s="458">
        <v>23</v>
      </c>
    </row>
    <row customHeight="1" ht="24">
      <c r="A50" s="460"/>
      <c r="B50" s="505"/>
      <c r="C50" s="460"/>
      <c r="D50" s="470"/>
      <c r="E50" s="418" t="s">
        <v>353</v>
      </c>
      <c r="F50" s="471"/>
      <c r="G50" s="1765" t="s">
        <v>354</v>
      </c>
      <c r="H50" s="479"/>
      <c r="J50" s="458">
        <v>23</v>
      </c>
    </row>
    <row customHeight="1" ht="24">
      <c r="A51" s="861"/>
      <c r="B51" s="505"/>
      <c r="C51" s="495"/>
      <c r="D51" s="443">
        <f>D45+1</f>
        <v>13</v>
      </c>
      <c r="E51" s="531" t="s">
        <v>355</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3E7B39-9339-E6F8-5052-0.960645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A5CE16-384E-AF0A-47C3-0.63DA36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126CC-7159-96C4-D06E-0.D7AAEAB2}"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0DD1FF-CEC8-9107-3119-0.6F17836B}"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2239</v>
      </c>
      <c r="B1" s="2619" t="s">
        <v>2240</v>
      </c>
      <c r="C1" s="2620" t="s">
        <v>2241</v>
      </c>
      <c r="D1" s="2621"/>
      <c r="E1" s="839" t="s">
        <v>2242</v>
      </c>
    </row>
    <row customHeight="1" ht="11.25">
      <c r="A2" s="2622"/>
      <c r="B2" s="768" t="s">
        <v>27</v>
      </c>
      <c r="C2" s="756"/>
      <c r="D2" s="767"/>
      <c r="E2" s="839"/>
    </row>
    <row customHeight="1" ht="11.25">
      <c r="A3" s="2623"/>
      <c r="B3" s="2624" t="s">
        <v>33</v>
      </c>
      <c r="C3" s="756"/>
      <c r="D3" s="767"/>
      <c r="E3" s="839"/>
    </row>
    <row customHeight="1" ht="11.25">
      <c r="A4" s="2625"/>
      <c r="B4" s="769" t="s">
        <v>1665</v>
      </c>
      <c r="C4" s="756"/>
      <c r="D4" s="767"/>
      <c r="E4" s="839"/>
    </row>
    <row customHeight="1" ht="11.25">
      <c r="A5" s="2626"/>
      <c r="B5" s="769" t="s">
        <v>1659</v>
      </c>
      <c r="C5" s="2627" t="s">
        <v>2006</v>
      </c>
      <c r="D5" s="2628" t="s">
        <v>2243</v>
      </c>
      <c r="E5" s="839"/>
    </row>
    <row s="1853" customFormat="1" customHeight="1" ht="11.25">
      <c r="A6" s="2629"/>
      <c r="B6" s="769" t="s">
        <v>1669</v>
      </c>
      <c r="C6" s="756"/>
      <c r="D6" s="767"/>
      <c r="E6" s="839"/>
    </row>
    <row customHeight="1" ht="11.25">
      <c r="A7" s="2630"/>
      <c r="B7" s="769" t="s">
        <v>1677</v>
      </c>
      <c r="C7" s="756"/>
      <c r="D7" s="767"/>
      <c r="E7" s="839"/>
    </row>
    <row customHeight="1" ht="11.25">
      <c r="A8" s="759"/>
      <c r="B8" s="769" t="s">
        <v>1672</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1B4FF-9ED5-12F1-2E36-0.FC4E07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91F9C1-34A9-B2B3-FAC6-0.40C3B37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BE448C-AA33-EE34-D436-0.A83822AD}" mc:Ignorable="x14ac xr xr2 xr3">
  <sheetPr>
    <tabColor rgb="FFFFCC99"/>
  </sheetPr>
  <dimension ref="A1:I242"/>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2244</v>
      </c>
      <c r="B1" s="71" t="s">
        <v>2245</v>
      </c>
      <c r="C1" s="71" t="s">
        <v>2246</v>
      </c>
      <c r="D1" s="71" t="s">
        <v>2247</v>
      </c>
      <c r="E1" s="71" t="s">
        <v>2248</v>
      </c>
      <c r="F1" s="71" t="s">
        <v>2249</v>
      </c>
      <c r="G1" s="71" t="s">
        <v>2250</v>
      </c>
      <c r="H1" s="71" t="s">
        <v>2251</v>
      </c>
      <c r="I1" s="71" t="s">
        <v>2252</v>
      </c>
    </row>
    <row customHeight="1" ht="11.25">
      <c r="A2" s="1853" t="s">
        <v>2253</v>
      </c>
      <c r="B2" s="1853" t="s">
        <v>16</v>
      </c>
      <c r="C2" s="1853" t="s">
        <v>2254</v>
      </c>
      <c r="D2" s="1853" t="s">
        <v>2255</v>
      </c>
      <c r="E2" s="1853" t="s">
        <v>2256</v>
      </c>
      <c r="F2" s="1853" t="s">
        <v>2257</v>
      </c>
      <c r="G2" s="1853" t="s">
        <v>2258</v>
      </c>
      <c r="H2" s="1853" t="s">
        <v>22</v>
      </c>
      <c r="I2" s="1853" t="s">
        <v>813</v>
      </c>
    </row>
    <row customHeight="1" ht="11.25">
      <c r="A3" s="1853" t="s">
        <v>2253</v>
      </c>
      <c r="B3" s="1853" t="s">
        <v>16</v>
      </c>
      <c r="C3" s="1853" t="s">
        <v>2259</v>
      </c>
      <c r="D3" s="1853" t="s">
        <v>2260</v>
      </c>
      <c r="E3" s="1853" t="s">
        <v>2261</v>
      </c>
      <c r="F3" s="1853" t="s">
        <v>2262</v>
      </c>
      <c r="G3" s="1853" t="s">
        <v>2263</v>
      </c>
      <c r="H3" s="1853" t="s">
        <v>22</v>
      </c>
      <c r="I3" s="1853" t="s">
        <v>813</v>
      </c>
    </row>
    <row customHeight="1" ht="11.25">
      <c r="A4" s="1853" t="s">
        <v>2253</v>
      </c>
      <c r="B4" s="1853" t="s">
        <v>16</v>
      </c>
      <c r="C4" s="1853" t="s">
        <v>2264</v>
      </c>
      <c r="D4" s="1853" t="s">
        <v>2265</v>
      </c>
      <c r="E4" s="1853" t="s">
        <v>2266</v>
      </c>
      <c r="F4" s="1853" t="s">
        <v>2267</v>
      </c>
      <c r="G4" s="1853" t="s">
        <v>22</v>
      </c>
      <c r="H4" s="1853" t="s">
        <v>22</v>
      </c>
      <c r="I4" s="1853" t="s">
        <v>813</v>
      </c>
    </row>
    <row customHeight="1" ht="11.25">
      <c r="A5" s="1853" t="s">
        <v>2253</v>
      </c>
      <c r="B5" s="1853" t="s">
        <v>16</v>
      </c>
      <c r="C5" s="1853" t="s">
        <v>2268</v>
      </c>
      <c r="D5" s="1853" t="s">
        <v>2269</v>
      </c>
      <c r="E5" s="1853" t="s">
        <v>2270</v>
      </c>
      <c r="F5" s="1853" t="s">
        <v>2271</v>
      </c>
      <c r="G5" s="1853" t="s">
        <v>22</v>
      </c>
      <c r="H5" s="1853" t="s">
        <v>22</v>
      </c>
      <c r="I5" s="1853" t="s">
        <v>813</v>
      </c>
    </row>
    <row customHeight="1" ht="11.25">
      <c r="A6" s="1853" t="s">
        <v>2253</v>
      </c>
      <c r="B6" s="1853" t="s">
        <v>16</v>
      </c>
      <c r="C6" s="1853" t="s">
        <v>2272</v>
      </c>
      <c r="D6" s="1853" t="s">
        <v>2273</v>
      </c>
      <c r="E6" s="1853" t="s">
        <v>2274</v>
      </c>
      <c r="F6" s="1853" t="s">
        <v>2275</v>
      </c>
      <c r="G6" s="1853" t="s">
        <v>2276</v>
      </c>
      <c r="H6" s="1853" t="s">
        <v>22</v>
      </c>
      <c r="I6" s="1853" t="s">
        <v>813</v>
      </c>
    </row>
    <row customHeight="1" ht="11.25">
      <c r="A7" s="1853" t="s">
        <v>2253</v>
      </c>
      <c r="B7" s="1853" t="s">
        <v>16</v>
      </c>
      <c r="C7" s="1853" t="s">
        <v>2277</v>
      </c>
      <c r="D7" s="1853" t="s">
        <v>2278</v>
      </c>
      <c r="E7" s="1853" t="s">
        <v>2279</v>
      </c>
      <c r="F7" s="1853" t="s">
        <v>2257</v>
      </c>
      <c r="G7" s="1853" t="s">
        <v>2280</v>
      </c>
      <c r="H7" s="1853" t="s">
        <v>22</v>
      </c>
      <c r="I7" s="1853" t="s">
        <v>813</v>
      </c>
    </row>
    <row customHeight="1" ht="11.25">
      <c r="A8" s="1853" t="s">
        <v>2253</v>
      </c>
      <c r="B8" s="1853" t="s">
        <v>16</v>
      </c>
      <c r="C8" s="1853" t="s">
        <v>2281</v>
      </c>
      <c r="D8" s="1853" t="s">
        <v>2282</v>
      </c>
      <c r="E8" s="1853" t="s">
        <v>2283</v>
      </c>
      <c r="F8" s="1853" t="s">
        <v>2262</v>
      </c>
      <c r="G8" s="1853" t="s">
        <v>22</v>
      </c>
      <c r="H8" s="1853" t="s">
        <v>22</v>
      </c>
      <c r="I8" s="1853" t="s">
        <v>813</v>
      </c>
    </row>
    <row customHeight="1" ht="11.25">
      <c r="A9" s="1853" t="s">
        <v>2253</v>
      </c>
      <c r="B9" s="1853" t="s">
        <v>16</v>
      </c>
      <c r="C9" s="1853" t="s">
        <v>2284</v>
      </c>
      <c r="D9" s="1853" t="s">
        <v>2285</v>
      </c>
      <c r="E9" s="1853" t="s">
        <v>2286</v>
      </c>
      <c r="F9" s="1853" t="s">
        <v>2287</v>
      </c>
      <c r="G9" s="1853" t="s">
        <v>2288</v>
      </c>
      <c r="H9" s="1853" t="s">
        <v>22</v>
      </c>
      <c r="I9" s="1853" t="s">
        <v>813</v>
      </c>
    </row>
    <row customHeight="1" ht="11.25">
      <c r="A10" s="1853" t="s">
        <v>2253</v>
      </c>
      <c r="B10" s="1853" t="s">
        <v>16</v>
      </c>
      <c r="C10" s="1853" t="s">
        <v>2289</v>
      </c>
      <c r="D10" s="1853" t="s">
        <v>2290</v>
      </c>
      <c r="E10" s="1853" t="s">
        <v>2291</v>
      </c>
      <c r="F10" s="1853" t="s">
        <v>2292</v>
      </c>
      <c r="G10" s="1853" t="s">
        <v>2293</v>
      </c>
      <c r="H10" s="1853" t="s">
        <v>22</v>
      </c>
      <c r="I10" s="1853" t="s">
        <v>813</v>
      </c>
    </row>
    <row customHeight="1" ht="11.25">
      <c r="A11" s="1853" t="s">
        <v>2253</v>
      </c>
      <c r="B11" s="1853" t="s">
        <v>16</v>
      </c>
      <c r="C11" s="1853" t="s">
        <v>2294</v>
      </c>
      <c r="D11" s="1853" t="s">
        <v>2295</v>
      </c>
      <c r="E11" s="1853" t="s">
        <v>2296</v>
      </c>
      <c r="F11" s="1853" t="s">
        <v>2297</v>
      </c>
      <c r="G11" s="1853" t="s">
        <v>2298</v>
      </c>
      <c r="H11" s="1853" t="s">
        <v>22</v>
      </c>
      <c r="I11" s="1853" t="s">
        <v>813</v>
      </c>
    </row>
    <row customHeight="1" ht="11.25">
      <c r="A12" s="1853" t="s">
        <v>2253</v>
      </c>
      <c r="B12" s="1853" t="s">
        <v>16</v>
      </c>
      <c r="C12" s="1853" t="s">
        <v>2299</v>
      </c>
      <c r="D12" s="1853" t="s">
        <v>2300</v>
      </c>
      <c r="E12" s="1853" t="s">
        <v>2301</v>
      </c>
      <c r="F12" s="1853" t="s">
        <v>2302</v>
      </c>
      <c r="G12" s="1853" t="s">
        <v>22</v>
      </c>
      <c r="H12" s="1853" t="s">
        <v>22</v>
      </c>
      <c r="I12" s="1853" t="s">
        <v>813</v>
      </c>
    </row>
    <row customHeight="1" ht="11.25">
      <c r="A13" s="1853" t="s">
        <v>2253</v>
      </c>
      <c r="B13" s="1853" t="s">
        <v>16</v>
      </c>
      <c r="C13" s="1853" t="s">
        <v>2303</v>
      </c>
      <c r="D13" s="1853" t="s">
        <v>2304</v>
      </c>
      <c r="E13" s="1853" t="s">
        <v>2305</v>
      </c>
      <c r="F13" s="1853" t="s">
        <v>2306</v>
      </c>
      <c r="G13" s="1853" t="s">
        <v>2307</v>
      </c>
      <c r="H13" s="1853" t="s">
        <v>22</v>
      </c>
      <c r="I13" s="1853" t="s">
        <v>813</v>
      </c>
    </row>
    <row customHeight="1" ht="11.25">
      <c r="A14" s="1853" t="s">
        <v>2253</v>
      </c>
      <c r="B14" s="1853" t="s">
        <v>16</v>
      </c>
      <c r="C14" s="1853" t="s">
        <v>2308</v>
      </c>
      <c r="D14" s="1853" t="s">
        <v>2309</v>
      </c>
      <c r="E14" s="1853" t="s">
        <v>2310</v>
      </c>
      <c r="F14" s="1853" t="s">
        <v>2311</v>
      </c>
      <c r="G14" s="1853" t="s">
        <v>2312</v>
      </c>
      <c r="H14" s="1853" t="s">
        <v>22</v>
      </c>
      <c r="I14" s="1853" t="s">
        <v>813</v>
      </c>
    </row>
    <row customHeight="1" ht="11.25">
      <c r="A15" s="1853" t="s">
        <v>2253</v>
      </c>
      <c r="B15" s="1853" t="s">
        <v>16</v>
      </c>
      <c r="C15" s="1853" t="s">
        <v>2313</v>
      </c>
      <c r="D15" s="1853" t="s">
        <v>2314</v>
      </c>
      <c r="E15" s="1853" t="s">
        <v>2315</v>
      </c>
      <c r="F15" s="1853" t="s">
        <v>2275</v>
      </c>
      <c r="G15" s="1853" t="s">
        <v>2316</v>
      </c>
      <c r="H15" s="1853" t="s">
        <v>22</v>
      </c>
      <c r="I15" s="1853" t="s">
        <v>813</v>
      </c>
    </row>
    <row customHeight="1" ht="11.25">
      <c r="A16" s="1853" t="s">
        <v>2253</v>
      </c>
      <c r="B16" s="1853" t="s">
        <v>16</v>
      </c>
      <c r="C16" s="1853" t="s">
        <v>2317</v>
      </c>
      <c r="D16" s="1853" t="s">
        <v>2318</v>
      </c>
      <c r="E16" s="1853" t="s">
        <v>2319</v>
      </c>
      <c r="F16" s="1853" t="s">
        <v>2320</v>
      </c>
      <c r="G16" s="1853" t="s">
        <v>2321</v>
      </c>
      <c r="H16" s="1853" t="s">
        <v>22</v>
      </c>
      <c r="I16" s="1853" t="s">
        <v>813</v>
      </c>
    </row>
    <row customHeight="1" ht="11.25">
      <c r="A17" s="1853" t="s">
        <v>2253</v>
      </c>
      <c r="B17" s="1853" t="s">
        <v>16</v>
      </c>
      <c r="C17" s="1853" t="s">
        <v>2322</v>
      </c>
      <c r="D17" s="1853" t="s">
        <v>2323</v>
      </c>
      <c r="E17" s="1853" t="s">
        <v>2324</v>
      </c>
      <c r="F17" s="1853" t="s">
        <v>2287</v>
      </c>
      <c r="G17" s="1853" t="s">
        <v>2325</v>
      </c>
      <c r="H17" s="1853" t="s">
        <v>22</v>
      </c>
      <c r="I17" s="1853" t="s">
        <v>813</v>
      </c>
    </row>
    <row customHeight="1" ht="11.25">
      <c r="A18" s="1853" t="s">
        <v>2253</v>
      </c>
      <c r="B18" s="1853" t="s">
        <v>16</v>
      </c>
      <c r="C18" s="1853" t="s">
        <v>2326</v>
      </c>
      <c r="D18" s="1853" t="s">
        <v>2327</v>
      </c>
      <c r="E18" s="1853" t="s">
        <v>2328</v>
      </c>
      <c r="F18" s="1853" t="s">
        <v>2287</v>
      </c>
      <c r="G18" s="1853" t="s">
        <v>2329</v>
      </c>
      <c r="H18" s="1853" t="s">
        <v>22</v>
      </c>
      <c r="I18" s="1853" t="s">
        <v>813</v>
      </c>
    </row>
    <row customHeight="1" ht="11.25">
      <c r="A19" s="1853" t="s">
        <v>2253</v>
      </c>
      <c r="B19" s="1853" t="s">
        <v>16</v>
      </c>
      <c r="C19" s="1853" t="s">
        <v>2330</v>
      </c>
      <c r="D19" s="1853" t="s">
        <v>2331</v>
      </c>
      <c r="E19" s="1853" t="s">
        <v>2332</v>
      </c>
      <c r="F19" s="1853" t="s">
        <v>2275</v>
      </c>
      <c r="G19" s="1853" t="s">
        <v>2333</v>
      </c>
      <c r="H19" s="1853" t="s">
        <v>22</v>
      </c>
      <c r="I19" s="1853" t="s">
        <v>813</v>
      </c>
    </row>
    <row customHeight="1" ht="11.25">
      <c r="A20" s="1853" t="s">
        <v>2253</v>
      </c>
      <c r="B20" s="1853" t="s">
        <v>16</v>
      </c>
      <c r="C20" s="1853" t="s">
        <v>2334</v>
      </c>
      <c r="D20" s="1853" t="s">
        <v>2335</v>
      </c>
      <c r="E20" s="1853" t="s">
        <v>2336</v>
      </c>
      <c r="F20" s="1853" t="s">
        <v>2337</v>
      </c>
      <c r="G20" s="1853" t="s">
        <v>2338</v>
      </c>
      <c r="H20" s="1853" t="s">
        <v>22</v>
      </c>
      <c r="I20" s="1853" t="s">
        <v>813</v>
      </c>
    </row>
    <row customHeight="1" ht="11.25">
      <c r="A21" s="1853" t="s">
        <v>2253</v>
      </c>
      <c r="B21" s="1853" t="s">
        <v>16</v>
      </c>
      <c r="C21" s="1853" t="s">
        <v>2339</v>
      </c>
      <c r="D21" s="1853" t="s">
        <v>2340</v>
      </c>
      <c r="E21" s="1853" t="s">
        <v>2341</v>
      </c>
      <c r="F21" s="1853" t="s">
        <v>2342</v>
      </c>
      <c r="G21" s="1853" t="s">
        <v>2343</v>
      </c>
      <c r="H21" s="1853" t="s">
        <v>22</v>
      </c>
      <c r="I21" s="1853" t="s">
        <v>813</v>
      </c>
    </row>
    <row customHeight="1" ht="11.25">
      <c r="A22" s="1853" t="s">
        <v>2253</v>
      </c>
      <c r="B22" s="1853" t="s">
        <v>16</v>
      </c>
      <c r="C22" s="1853" t="s">
        <v>2344</v>
      </c>
      <c r="D22" s="1853" t="s">
        <v>2345</v>
      </c>
      <c r="E22" s="1853" t="s">
        <v>2346</v>
      </c>
      <c r="F22" s="1853" t="s">
        <v>579</v>
      </c>
      <c r="G22" s="1853" t="s">
        <v>2347</v>
      </c>
      <c r="H22" s="1853" t="s">
        <v>22</v>
      </c>
      <c r="I22" s="1853" t="s">
        <v>813</v>
      </c>
    </row>
    <row customHeight="1" ht="11.25">
      <c r="A23" s="1853" t="s">
        <v>2253</v>
      </c>
      <c r="B23" s="1853" t="s">
        <v>16</v>
      </c>
      <c r="C23" s="1853" t="s">
        <v>2348</v>
      </c>
      <c r="D23" s="1853" t="s">
        <v>2349</v>
      </c>
      <c r="E23" s="1853" t="s">
        <v>2350</v>
      </c>
      <c r="F23" s="1853" t="s">
        <v>579</v>
      </c>
      <c r="G23" s="1853" t="s">
        <v>2351</v>
      </c>
      <c r="H23" s="1853" t="s">
        <v>22</v>
      </c>
      <c r="I23" s="1853" t="s">
        <v>813</v>
      </c>
    </row>
    <row customHeight="1" ht="11.25">
      <c r="A24" s="1853" t="s">
        <v>2253</v>
      </c>
      <c r="B24" s="1853" t="s">
        <v>16</v>
      </c>
      <c r="C24" s="1853" t="s">
        <v>2352</v>
      </c>
      <c r="D24" s="1853" t="s">
        <v>2353</v>
      </c>
      <c r="E24" s="1853" t="s">
        <v>2354</v>
      </c>
      <c r="F24" s="1853" t="s">
        <v>579</v>
      </c>
      <c r="G24" s="1853" t="s">
        <v>2355</v>
      </c>
      <c r="H24" s="1853" t="s">
        <v>22</v>
      </c>
      <c r="I24" s="1853" t="s">
        <v>813</v>
      </c>
    </row>
    <row customHeight="1" ht="11.25">
      <c r="A25" s="1853" t="s">
        <v>2253</v>
      </c>
      <c r="B25" s="1853" t="s">
        <v>16</v>
      </c>
      <c r="C25" s="1853" t="s">
        <v>2356</v>
      </c>
      <c r="D25" s="1853" t="s">
        <v>2357</v>
      </c>
      <c r="E25" s="1853" t="s">
        <v>2358</v>
      </c>
      <c r="F25" s="1853" t="s">
        <v>579</v>
      </c>
      <c r="G25" s="1853" t="s">
        <v>2359</v>
      </c>
      <c r="H25" s="1853" t="s">
        <v>22</v>
      </c>
      <c r="I25" s="1853" t="s">
        <v>813</v>
      </c>
    </row>
    <row customHeight="1" ht="11.25">
      <c r="A26" s="1853" t="s">
        <v>2253</v>
      </c>
      <c r="B26" s="1853" t="s">
        <v>16</v>
      </c>
      <c r="C26" s="1853" t="s">
        <v>2360</v>
      </c>
      <c r="D26" s="1853" t="s">
        <v>2361</v>
      </c>
      <c r="E26" s="1853" t="s">
        <v>2341</v>
      </c>
      <c r="F26" s="1853" t="s">
        <v>2362</v>
      </c>
      <c r="G26" s="1853" t="s">
        <v>2343</v>
      </c>
      <c r="H26" s="1853" t="s">
        <v>22</v>
      </c>
      <c r="I26" s="1853" t="s">
        <v>813</v>
      </c>
    </row>
    <row customHeight="1" ht="11.25">
      <c r="A27" s="1853" t="s">
        <v>2253</v>
      </c>
      <c r="B27" s="1853" t="s">
        <v>16</v>
      </c>
      <c r="C27" s="1853" t="s">
        <v>2363</v>
      </c>
      <c r="D27" s="1853" t="s">
        <v>2364</v>
      </c>
      <c r="E27" s="1853" t="s">
        <v>2365</v>
      </c>
      <c r="F27" s="1853" t="s">
        <v>2320</v>
      </c>
      <c r="G27" s="1853" t="s">
        <v>2366</v>
      </c>
      <c r="H27" s="1853" t="s">
        <v>22</v>
      </c>
      <c r="I27" s="1853" t="s">
        <v>813</v>
      </c>
    </row>
    <row customHeight="1" ht="11.25">
      <c r="A28" s="1853" t="s">
        <v>2253</v>
      </c>
      <c r="B28" s="1853" t="s">
        <v>16</v>
      </c>
      <c r="C28" s="1853" t="s">
        <v>2367</v>
      </c>
      <c r="D28" s="1853" t="s">
        <v>2368</v>
      </c>
      <c r="E28" s="1853" t="s">
        <v>2369</v>
      </c>
      <c r="F28" s="1853" t="s">
        <v>2320</v>
      </c>
      <c r="G28" s="1853" t="s">
        <v>2370</v>
      </c>
      <c r="H28" s="1853" t="s">
        <v>22</v>
      </c>
      <c r="I28" s="1853" t="s">
        <v>813</v>
      </c>
    </row>
    <row customHeight="1" ht="11.25">
      <c r="A29" s="1853" t="s">
        <v>2253</v>
      </c>
      <c r="B29" s="1853" t="s">
        <v>16</v>
      </c>
      <c r="C29" s="1853" t="s">
        <v>2371</v>
      </c>
      <c r="D29" s="1853" t="s">
        <v>2372</v>
      </c>
      <c r="E29" s="1853" t="s">
        <v>2373</v>
      </c>
      <c r="F29" s="1853" t="s">
        <v>2374</v>
      </c>
      <c r="G29" s="1853" t="s">
        <v>2375</v>
      </c>
      <c r="H29" s="1853" t="s">
        <v>22</v>
      </c>
      <c r="I29" s="1853" t="s">
        <v>813</v>
      </c>
    </row>
    <row customHeight="1" ht="11.25">
      <c r="A30" s="1853" t="s">
        <v>2253</v>
      </c>
      <c r="B30" s="1853" t="s">
        <v>16</v>
      </c>
      <c r="C30" s="1853" t="s">
        <v>2376</v>
      </c>
      <c r="D30" s="1853" t="s">
        <v>2377</v>
      </c>
      <c r="E30" s="1853" t="s">
        <v>2378</v>
      </c>
      <c r="F30" s="1853" t="s">
        <v>2379</v>
      </c>
      <c r="G30" s="1853" t="s">
        <v>2380</v>
      </c>
      <c r="H30" s="1853" t="s">
        <v>22</v>
      </c>
      <c r="I30" s="1853" t="s">
        <v>813</v>
      </c>
    </row>
    <row customHeight="1" ht="11.25">
      <c r="A31" s="1853" t="s">
        <v>2253</v>
      </c>
      <c r="B31" s="1853" t="s">
        <v>16</v>
      </c>
      <c r="C31" s="1853" t="s">
        <v>2381</v>
      </c>
      <c r="D31" s="1853" t="s">
        <v>2382</v>
      </c>
      <c r="E31" s="1853" t="s">
        <v>2383</v>
      </c>
      <c r="F31" s="1853" t="s">
        <v>2384</v>
      </c>
      <c r="G31" s="1853" t="s">
        <v>2385</v>
      </c>
      <c r="H31" s="1853" t="s">
        <v>22</v>
      </c>
      <c r="I31" s="1853" t="s">
        <v>813</v>
      </c>
    </row>
    <row customHeight="1" ht="11.25">
      <c r="A32" s="1853" t="s">
        <v>2253</v>
      </c>
      <c r="B32" s="1853" t="s">
        <v>16</v>
      </c>
      <c r="C32" s="1853" t="s">
        <v>2386</v>
      </c>
      <c r="D32" s="1853" t="s">
        <v>2387</v>
      </c>
      <c r="E32" s="1853" t="s">
        <v>2388</v>
      </c>
      <c r="F32" s="1853" t="s">
        <v>2389</v>
      </c>
      <c r="G32" s="1853" t="s">
        <v>2390</v>
      </c>
      <c r="H32" s="1853" t="s">
        <v>22</v>
      </c>
      <c r="I32" s="1853" t="s">
        <v>813</v>
      </c>
    </row>
    <row customHeight="1" ht="11.25">
      <c r="A33" s="1853" t="s">
        <v>2253</v>
      </c>
      <c r="B33" s="1853" t="s">
        <v>16</v>
      </c>
      <c r="C33" s="1853" t="s">
        <v>2391</v>
      </c>
      <c r="D33" s="1853" t="s">
        <v>2392</v>
      </c>
      <c r="E33" s="1853" t="s">
        <v>2393</v>
      </c>
      <c r="F33" s="1853" t="s">
        <v>2275</v>
      </c>
      <c r="G33" s="1853" t="s">
        <v>2394</v>
      </c>
      <c r="H33" s="1853" t="s">
        <v>22</v>
      </c>
      <c r="I33" s="1853" t="s">
        <v>813</v>
      </c>
    </row>
    <row customHeight="1" ht="11.25">
      <c r="A34" s="1853" t="s">
        <v>2253</v>
      </c>
      <c r="B34" s="1853" t="s">
        <v>16</v>
      </c>
      <c r="C34" s="1853" t="s">
        <v>2395</v>
      </c>
      <c r="D34" s="1853" t="s">
        <v>2396</v>
      </c>
      <c r="E34" s="1853" t="s">
        <v>2266</v>
      </c>
      <c r="F34" s="1853" t="s">
        <v>2397</v>
      </c>
      <c r="G34" s="1853" t="s">
        <v>2398</v>
      </c>
      <c r="H34" s="1853" t="s">
        <v>22</v>
      </c>
      <c r="I34" s="1853" t="s">
        <v>813</v>
      </c>
    </row>
    <row customHeight="1" ht="11.25">
      <c r="A35" s="1853" t="s">
        <v>2253</v>
      </c>
      <c r="B35" s="1853" t="s">
        <v>16</v>
      </c>
      <c r="C35" s="1853" t="s">
        <v>2399</v>
      </c>
      <c r="D35" s="1853" t="s">
        <v>2400</v>
      </c>
      <c r="E35" s="1853" t="s">
        <v>2401</v>
      </c>
      <c r="F35" s="1853" t="s">
        <v>2384</v>
      </c>
      <c r="G35" s="1853" t="s">
        <v>2402</v>
      </c>
      <c r="H35" s="1853" t="s">
        <v>22</v>
      </c>
      <c r="I35" s="1853" t="s">
        <v>813</v>
      </c>
    </row>
    <row customHeight="1" ht="11.25">
      <c r="A36" s="1853" t="s">
        <v>2253</v>
      </c>
      <c r="B36" s="1853" t="s">
        <v>16</v>
      </c>
      <c r="C36" s="1853" t="s">
        <v>2403</v>
      </c>
      <c r="D36" s="1853" t="s">
        <v>2404</v>
      </c>
      <c r="E36" s="1853" t="s">
        <v>2405</v>
      </c>
      <c r="F36" s="1853" t="s">
        <v>2320</v>
      </c>
      <c r="G36" s="1853" t="s">
        <v>2406</v>
      </c>
      <c r="H36" s="1853" t="s">
        <v>22</v>
      </c>
      <c r="I36" s="1853" t="s">
        <v>813</v>
      </c>
    </row>
    <row customHeight="1" ht="11.25">
      <c r="A37" s="1853" t="s">
        <v>2253</v>
      </c>
      <c r="B37" s="1853" t="s">
        <v>16</v>
      </c>
      <c r="C37" s="1853" t="s">
        <v>2407</v>
      </c>
      <c r="D37" s="1853" t="s">
        <v>2408</v>
      </c>
      <c r="E37" s="1853" t="s">
        <v>2409</v>
      </c>
      <c r="F37" s="1853" t="s">
        <v>2410</v>
      </c>
      <c r="G37" s="1853" t="s">
        <v>2411</v>
      </c>
      <c r="H37" s="1853" t="s">
        <v>22</v>
      </c>
      <c r="I37" s="1853" t="s">
        <v>813</v>
      </c>
    </row>
    <row customHeight="1" ht="11.25">
      <c r="A38" s="1853" t="s">
        <v>2253</v>
      </c>
      <c r="B38" s="1853" t="s">
        <v>16</v>
      </c>
      <c r="C38" s="1853" t="s">
        <v>2412</v>
      </c>
      <c r="D38" s="1853" t="s">
        <v>2413</v>
      </c>
      <c r="E38" s="1853" t="s">
        <v>2414</v>
      </c>
      <c r="F38" s="1853" t="s">
        <v>2275</v>
      </c>
      <c r="G38" s="1853" t="s">
        <v>22</v>
      </c>
      <c r="H38" s="1853" t="s">
        <v>22</v>
      </c>
      <c r="I38" s="1853" t="s">
        <v>813</v>
      </c>
    </row>
    <row customHeight="1" ht="11.25">
      <c r="A39" s="1853" t="s">
        <v>2253</v>
      </c>
      <c r="B39" s="1853" t="s">
        <v>16</v>
      </c>
      <c r="C39" s="1853" t="s">
        <v>2415</v>
      </c>
      <c r="D39" s="1853" t="s">
        <v>2416</v>
      </c>
      <c r="E39" s="1853" t="s">
        <v>2417</v>
      </c>
      <c r="F39" s="1853" t="s">
        <v>2418</v>
      </c>
      <c r="G39" s="1853" t="s">
        <v>2419</v>
      </c>
      <c r="H39" s="1853" t="s">
        <v>22</v>
      </c>
      <c r="I39" s="1853" t="s">
        <v>813</v>
      </c>
    </row>
    <row customHeight="1" ht="11.25">
      <c r="A40" s="1853" t="s">
        <v>2253</v>
      </c>
      <c r="B40" s="1853" t="s">
        <v>16</v>
      </c>
      <c r="C40" s="1853" t="s">
        <v>2420</v>
      </c>
      <c r="D40" s="1853" t="s">
        <v>2421</v>
      </c>
      <c r="E40" s="1853" t="s">
        <v>2422</v>
      </c>
      <c r="F40" s="1853" t="s">
        <v>2311</v>
      </c>
      <c r="G40" s="1853" t="s">
        <v>2423</v>
      </c>
      <c r="H40" s="1853" t="s">
        <v>22</v>
      </c>
      <c r="I40" s="1853" t="s">
        <v>813</v>
      </c>
    </row>
    <row customHeight="1" ht="11.25">
      <c r="A41" s="1853" t="s">
        <v>2253</v>
      </c>
      <c r="B41" s="1853" t="s">
        <v>16</v>
      </c>
      <c r="C41" s="1853" t="s">
        <v>2424</v>
      </c>
      <c r="D41" s="1853" t="s">
        <v>2425</v>
      </c>
      <c r="E41" s="1853" t="s">
        <v>2426</v>
      </c>
      <c r="F41" s="1853" t="s">
        <v>2427</v>
      </c>
      <c r="G41" s="1853" t="s">
        <v>2428</v>
      </c>
      <c r="H41" s="1853" t="s">
        <v>22</v>
      </c>
      <c r="I41" s="1853" t="s">
        <v>813</v>
      </c>
    </row>
    <row customHeight="1" ht="11.25">
      <c r="A42" s="1853" t="s">
        <v>2253</v>
      </c>
      <c r="B42" s="1853" t="s">
        <v>16</v>
      </c>
      <c r="C42" s="1853" t="s">
        <v>2429</v>
      </c>
      <c r="D42" s="1853" t="s">
        <v>2430</v>
      </c>
      <c r="E42" s="1853" t="s">
        <v>2431</v>
      </c>
      <c r="F42" s="1853" t="s">
        <v>2297</v>
      </c>
      <c r="G42" s="1853" t="s">
        <v>22</v>
      </c>
      <c r="H42" s="1853" t="s">
        <v>22</v>
      </c>
      <c r="I42" s="1853" t="s">
        <v>813</v>
      </c>
    </row>
    <row customHeight="1" ht="11.25">
      <c r="A43" s="1853" t="s">
        <v>2253</v>
      </c>
      <c r="B43" s="1853" t="s">
        <v>16</v>
      </c>
      <c r="C43" s="1853" t="s">
        <v>2432</v>
      </c>
      <c r="D43" s="1853" t="s">
        <v>2433</v>
      </c>
      <c r="E43" s="1853" t="s">
        <v>2434</v>
      </c>
      <c r="F43" s="1853" t="s">
        <v>2320</v>
      </c>
      <c r="G43" s="1853" t="s">
        <v>22</v>
      </c>
      <c r="H43" s="1853" t="s">
        <v>22</v>
      </c>
      <c r="I43" s="1853" t="s">
        <v>813</v>
      </c>
    </row>
    <row customHeight="1" ht="11.25">
      <c r="A44" s="1853" t="s">
        <v>2253</v>
      </c>
      <c r="B44" s="1853" t="s">
        <v>16</v>
      </c>
      <c r="C44" s="1853" t="s">
        <v>2435</v>
      </c>
      <c r="D44" s="1853" t="s">
        <v>2436</v>
      </c>
      <c r="E44" s="1853" t="s">
        <v>2437</v>
      </c>
      <c r="F44" s="1853" t="s">
        <v>2287</v>
      </c>
      <c r="G44" s="1853" t="s">
        <v>2438</v>
      </c>
      <c r="H44" s="1853" t="s">
        <v>22</v>
      </c>
      <c r="I44" s="1853" t="s">
        <v>813</v>
      </c>
    </row>
    <row customHeight="1" ht="11.25">
      <c r="A45" s="1853" t="s">
        <v>2253</v>
      </c>
      <c r="B45" s="1853" t="s">
        <v>16</v>
      </c>
      <c r="C45" s="1853" t="s">
        <v>2439</v>
      </c>
      <c r="D45" s="1853" t="s">
        <v>2440</v>
      </c>
      <c r="E45" s="1853" t="s">
        <v>2441</v>
      </c>
      <c r="F45" s="1853" t="s">
        <v>2442</v>
      </c>
      <c r="G45" s="1853" t="s">
        <v>2443</v>
      </c>
      <c r="H45" s="1853" t="s">
        <v>22</v>
      </c>
      <c r="I45" s="1853" t="s">
        <v>813</v>
      </c>
    </row>
    <row customHeight="1" ht="11.25">
      <c r="A46" s="1853" t="s">
        <v>2253</v>
      </c>
      <c r="B46" s="1853" t="s">
        <v>16</v>
      </c>
      <c r="C46" s="1853" t="s">
        <v>2444</v>
      </c>
      <c r="D46" s="1853" t="s">
        <v>2445</v>
      </c>
      <c r="E46" s="1853" t="s">
        <v>2446</v>
      </c>
      <c r="F46" s="1853" t="s">
        <v>2257</v>
      </c>
      <c r="G46" s="1853" t="s">
        <v>2447</v>
      </c>
      <c r="H46" s="1853" t="s">
        <v>22</v>
      </c>
      <c r="I46" s="1853" t="s">
        <v>813</v>
      </c>
    </row>
    <row customHeight="1" ht="11.25">
      <c r="A47" s="1853" t="s">
        <v>2253</v>
      </c>
      <c r="B47" s="1853" t="s">
        <v>16</v>
      </c>
      <c r="C47" s="1853" t="s">
        <v>2448</v>
      </c>
      <c r="D47" s="1853" t="s">
        <v>2449</v>
      </c>
      <c r="E47" s="1853" t="s">
        <v>2450</v>
      </c>
      <c r="F47" s="1853" t="s">
        <v>2320</v>
      </c>
      <c r="G47" s="1853" t="s">
        <v>22</v>
      </c>
      <c r="H47" s="1853" t="s">
        <v>22</v>
      </c>
      <c r="I47" s="1853" t="s">
        <v>813</v>
      </c>
    </row>
    <row customHeight="1" ht="11.25">
      <c r="A48" s="1853" t="s">
        <v>2253</v>
      </c>
      <c r="B48" s="1853" t="s">
        <v>16</v>
      </c>
      <c r="C48" s="1853" t="s">
        <v>2451</v>
      </c>
      <c r="D48" s="1853" t="s">
        <v>2452</v>
      </c>
      <c r="E48" s="1853" t="s">
        <v>2453</v>
      </c>
      <c r="F48" s="1853" t="s">
        <v>2389</v>
      </c>
      <c r="G48" s="1853" t="s">
        <v>2454</v>
      </c>
      <c r="H48" s="1853" t="s">
        <v>22</v>
      </c>
      <c r="I48" s="1853" t="s">
        <v>813</v>
      </c>
    </row>
    <row customHeight="1" ht="11.25">
      <c r="A49" s="1853" t="s">
        <v>2253</v>
      </c>
      <c r="B49" s="1853" t="s">
        <v>16</v>
      </c>
      <c r="C49" s="1853" t="s">
        <v>2455</v>
      </c>
      <c r="D49" s="1853" t="s">
        <v>2456</v>
      </c>
      <c r="E49" s="1853" t="s">
        <v>2457</v>
      </c>
      <c r="F49" s="1853" t="s">
        <v>2320</v>
      </c>
      <c r="G49" s="1853" t="s">
        <v>22</v>
      </c>
      <c r="H49" s="1853" t="s">
        <v>22</v>
      </c>
      <c r="I49" s="1853" t="s">
        <v>813</v>
      </c>
    </row>
    <row customHeight="1" ht="11.25">
      <c r="A50" s="1853" t="s">
        <v>2253</v>
      </c>
      <c r="B50" s="1853" t="s">
        <v>16</v>
      </c>
      <c r="C50" s="1853" t="s">
        <v>2458</v>
      </c>
      <c r="D50" s="1853" t="s">
        <v>2459</v>
      </c>
      <c r="E50" s="1853" t="s">
        <v>2460</v>
      </c>
      <c r="F50" s="1853" t="s">
        <v>2292</v>
      </c>
      <c r="G50" s="1853" t="s">
        <v>2461</v>
      </c>
      <c r="H50" s="1853" t="s">
        <v>22</v>
      </c>
      <c r="I50" s="1853" t="s">
        <v>813</v>
      </c>
    </row>
    <row customHeight="1" ht="11.25">
      <c r="A51" s="1853" t="s">
        <v>2253</v>
      </c>
      <c r="B51" s="1853" t="s">
        <v>16</v>
      </c>
      <c r="C51" s="1853" t="s">
        <v>2462</v>
      </c>
      <c r="D51" s="1853" t="s">
        <v>2463</v>
      </c>
      <c r="E51" s="1853" t="s">
        <v>2464</v>
      </c>
      <c r="F51" s="1853" t="s">
        <v>2292</v>
      </c>
      <c r="G51" s="1853" t="s">
        <v>2465</v>
      </c>
      <c r="H51" s="1853" t="s">
        <v>22</v>
      </c>
      <c r="I51" s="1853" t="s">
        <v>813</v>
      </c>
    </row>
    <row customHeight="1" ht="11.25">
      <c r="A52" s="1853" t="s">
        <v>2253</v>
      </c>
      <c r="B52" s="1853" t="s">
        <v>16</v>
      </c>
      <c r="C52" s="1853" t="s">
        <v>2466</v>
      </c>
      <c r="D52" s="1853" t="s">
        <v>2467</v>
      </c>
      <c r="E52" s="1853" t="s">
        <v>2468</v>
      </c>
      <c r="F52" s="1853" t="s">
        <v>2469</v>
      </c>
      <c r="G52" s="1853" t="s">
        <v>2470</v>
      </c>
      <c r="H52" s="1853" t="s">
        <v>22</v>
      </c>
      <c r="I52" s="1853" t="s">
        <v>813</v>
      </c>
    </row>
    <row customHeight="1" ht="11.25">
      <c r="A53" s="1853" t="s">
        <v>2253</v>
      </c>
      <c r="B53" s="1853" t="s">
        <v>16</v>
      </c>
      <c r="C53" s="1853" t="s">
        <v>2471</v>
      </c>
      <c r="D53" s="1853" t="s">
        <v>2472</v>
      </c>
      <c r="E53" s="1853" t="s">
        <v>2473</v>
      </c>
      <c r="F53" s="1853" t="s">
        <v>2389</v>
      </c>
      <c r="G53" s="1853" t="s">
        <v>2474</v>
      </c>
      <c r="H53" s="1853" t="s">
        <v>22</v>
      </c>
      <c r="I53" s="1853" t="s">
        <v>813</v>
      </c>
    </row>
    <row customHeight="1" ht="11.25">
      <c r="A54" s="1853" t="s">
        <v>2253</v>
      </c>
      <c r="B54" s="1853" t="s">
        <v>16</v>
      </c>
      <c r="C54" s="1853" t="s">
        <v>2475</v>
      </c>
      <c r="D54" s="1853" t="s">
        <v>2476</v>
      </c>
      <c r="E54" s="1853" t="s">
        <v>2477</v>
      </c>
      <c r="F54" s="1853" t="s">
        <v>2469</v>
      </c>
      <c r="G54" s="1853" t="s">
        <v>2478</v>
      </c>
      <c r="H54" s="1853" t="s">
        <v>22</v>
      </c>
      <c r="I54" s="1853" t="s">
        <v>813</v>
      </c>
    </row>
    <row customHeight="1" ht="11.25">
      <c r="A55" s="1853" t="s">
        <v>2253</v>
      </c>
      <c r="B55" s="1853" t="s">
        <v>16</v>
      </c>
      <c r="C55" s="1853" t="s">
        <v>2479</v>
      </c>
      <c r="D55" s="1853" t="s">
        <v>2480</v>
      </c>
      <c r="E55" s="1853" t="s">
        <v>2481</v>
      </c>
      <c r="F55" s="1853" t="s">
        <v>2442</v>
      </c>
      <c r="G55" s="1853" t="s">
        <v>2482</v>
      </c>
      <c r="H55" s="1853" t="s">
        <v>22</v>
      </c>
      <c r="I55" s="1853" t="s">
        <v>813</v>
      </c>
    </row>
    <row customHeight="1" ht="11.25">
      <c r="A56" s="1853" t="s">
        <v>2253</v>
      </c>
      <c r="B56" s="1853" t="s">
        <v>16</v>
      </c>
      <c r="C56" s="1853" t="s">
        <v>2483</v>
      </c>
      <c r="D56" s="1853" t="s">
        <v>2484</v>
      </c>
      <c r="E56" s="1853" t="s">
        <v>2485</v>
      </c>
      <c r="F56" s="1853" t="s">
        <v>2275</v>
      </c>
      <c r="G56" s="1853" t="s">
        <v>2486</v>
      </c>
      <c r="H56" s="1853" t="s">
        <v>22</v>
      </c>
      <c r="I56" s="1853" t="s">
        <v>813</v>
      </c>
    </row>
    <row customHeight="1" ht="11.25">
      <c r="A57" s="1853" t="s">
        <v>2253</v>
      </c>
      <c r="B57" s="1853" t="s">
        <v>16</v>
      </c>
      <c r="C57" s="1853" t="s">
        <v>2487</v>
      </c>
      <c r="D57" s="1853" t="s">
        <v>2488</v>
      </c>
      <c r="E57" s="1853" t="s">
        <v>2489</v>
      </c>
      <c r="F57" s="1853" t="s">
        <v>2490</v>
      </c>
      <c r="G57" s="1853" t="s">
        <v>22</v>
      </c>
      <c r="H57" s="1853" t="s">
        <v>22</v>
      </c>
      <c r="I57" s="1853" t="s">
        <v>813</v>
      </c>
    </row>
    <row customHeight="1" ht="11.25">
      <c r="A58" s="1853" t="s">
        <v>2253</v>
      </c>
      <c r="B58" s="1853" t="s">
        <v>16</v>
      </c>
      <c r="C58" s="1853" t="s">
        <v>2491</v>
      </c>
      <c r="D58" s="1853" t="s">
        <v>2492</v>
      </c>
      <c r="E58" s="1853" t="s">
        <v>2493</v>
      </c>
      <c r="F58" s="1853" t="s">
        <v>2494</v>
      </c>
      <c r="G58" s="1853" t="s">
        <v>2495</v>
      </c>
      <c r="H58" s="1853" t="s">
        <v>22</v>
      </c>
      <c r="I58" s="1853" t="s">
        <v>813</v>
      </c>
    </row>
    <row customHeight="1" ht="11.25">
      <c r="A59" s="1853" t="s">
        <v>2253</v>
      </c>
      <c r="B59" s="1853" t="s">
        <v>16</v>
      </c>
      <c r="C59" s="1853" t="s">
        <v>2496</v>
      </c>
      <c r="D59" s="1853" t="s">
        <v>2497</v>
      </c>
      <c r="E59" s="1853" t="s">
        <v>2498</v>
      </c>
      <c r="F59" s="1853" t="s">
        <v>2499</v>
      </c>
      <c r="G59" s="1853" t="s">
        <v>2500</v>
      </c>
      <c r="H59" s="1853" t="s">
        <v>22</v>
      </c>
      <c r="I59" s="1853" t="s">
        <v>813</v>
      </c>
    </row>
    <row customHeight="1" ht="11.25">
      <c r="A60" s="1853" t="s">
        <v>2253</v>
      </c>
      <c r="B60" s="1853" t="s">
        <v>16</v>
      </c>
      <c r="C60" s="1853" t="s">
        <v>2501</v>
      </c>
      <c r="D60" s="1853" t="s">
        <v>2502</v>
      </c>
      <c r="E60" s="1853" t="s">
        <v>2503</v>
      </c>
      <c r="F60" s="1853" t="s">
        <v>2504</v>
      </c>
      <c r="G60" s="1853" t="s">
        <v>2505</v>
      </c>
      <c r="H60" s="1853" t="s">
        <v>22</v>
      </c>
      <c r="I60" s="1853" t="s">
        <v>813</v>
      </c>
    </row>
    <row customHeight="1" ht="11.25">
      <c r="A61" s="1853" t="s">
        <v>2253</v>
      </c>
      <c r="B61" s="1853" t="s">
        <v>16</v>
      </c>
      <c r="C61" s="1853" t="s">
        <v>2506</v>
      </c>
      <c r="D61" s="1853" t="s">
        <v>2507</v>
      </c>
      <c r="E61" s="1853" t="s">
        <v>2508</v>
      </c>
      <c r="F61" s="1853" t="s">
        <v>2499</v>
      </c>
      <c r="G61" s="1853" t="s">
        <v>2509</v>
      </c>
      <c r="H61" s="1853" t="s">
        <v>22</v>
      </c>
      <c r="I61" s="1853" t="s">
        <v>813</v>
      </c>
    </row>
    <row customHeight="1" ht="11.25">
      <c r="A62" s="1853" t="s">
        <v>2253</v>
      </c>
      <c r="B62" s="1853" t="s">
        <v>16</v>
      </c>
      <c r="C62" s="1853" t="s">
        <v>2510</v>
      </c>
      <c r="D62" s="1853" t="s">
        <v>2511</v>
      </c>
      <c r="E62" s="1853" t="s">
        <v>2512</v>
      </c>
      <c r="F62" s="1853" t="s">
        <v>2513</v>
      </c>
      <c r="G62" s="1853" t="s">
        <v>2514</v>
      </c>
      <c r="H62" s="1853" t="s">
        <v>22</v>
      </c>
      <c r="I62" s="1853" t="s">
        <v>813</v>
      </c>
    </row>
    <row customHeight="1" ht="11.25">
      <c r="A63" s="1853" t="s">
        <v>2253</v>
      </c>
      <c r="B63" s="1853" t="s">
        <v>16</v>
      </c>
      <c r="C63" s="1853" t="s">
        <v>2515</v>
      </c>
      <c r="D63" s="1853" t="s">
        <v>2516</v>
      </c>
      <c r="E63" s="1853" t="s">
        <v>49</v>
      </c>
      <c r="F63" s="1853" t="s">
        <v>2517</v>
      </c>
      <c r="G63" s="1853" t="s">
        <v>2518</v>
      </c>
      <c r="H63" s="1853" t="s">
        <v>22</v>
      </c>
      <c r="I63" s="1853" t="s">
        <v>813</v>
      </c>
    </row>
    <row customHeight="1" ht="11.25">
      <c r="A64" s="1853" t="s">
        <v>2253</v>
      </c>
      <c r="B64" s="1853" t="s">
        <v>16</v>
      </c>
      <c r="C64" s="1853" t="s">
        <v>2519</v>
      </c>
      <c r="D64" s="1853" t="s">
        <v>2520</v>
      </c>
      <c r="E64" s="1853" t="s">
        <v>2521</v>
      </c>
      <c r="F64" s="1853" t="s">
        <v>2287</v>
      </c>
      <c r="G64" s="1853" t="s">
        <v>22</v>
      </c>
      <c r="H64" s="1853" t="s">
        <v>22</v>
      </c>
      <c r="I64" s="1853" t="s">
        <v>813</v>
      </c>
    </row>
    <row customHeight="1" ht="11.25">
      <c r="A65" s="1853" t="s">
        <v>2253</v>
      </c>
      <c r="B65" s="1853" t="s">
        <v>16</v>
      </c>
      <c r="C65" s="1853" t="s">
        <v>2522</v>
      </c>
      <c r="D65" s="1853" t="s">
        <v>2523</v>
      </c>
      <c r="E65" s="1853" t="s">
        <v>2524</v>
      </c>
      <c r="F65" s="1853" t="s">
        <v>2525</v>
      </c>
      <c r="G65" s="1853" t="s">
        <v>2526</v>
      </c>
      <c r="H65" s="1853" t="s">
        <v>22</v>
      </c>
      <c r="I65" s="1853" t="s">
        <v>813</v>
      </c>
    </row>
    <row customHeight="1" ht="11.25">
      <c r="A66" s="1853" t="s">
        <v>2253</v>
      </c>
      <c r="B66" s="1853" t="s">
        <v>16</v>
      </c>
      <c r="C66" s="1853" t="s">
        <v>22</v>
      </c>
      <c r="D66" s="1853" t="s">
        <v>2527</v>
      </c>
      <c r="E66" s="1853" t="s">
        <v>2528</v>
      </c>
      <c r="F66" s="1853" t="s">
        <v>2529</v>
      </c>
      <c r="G66" s="1853" t="s">
        <v>22</v>
      </c>
      <c r="H66" s="1853" t="s">
        <v>22</v>
      </c>
      <c r="I66" s="1853" t="s">
        <v>813</v>
      </c>
    </row>
    <row customHeight="1" ht="11.25">
      <c r="A67" s="1853" t="s">
        <v>2253</v>
      </c>
      <c r="B67" s="1853" t="s">
        <v>16</v>
      </c>
      <c r="C67" s="1853" t="s">
        <v>2530</v>
      </c>
      <c r="D67" s="1853" t="s">
        <v>2531</v>
      </c>
      <c r="E67" s="1853" t="s">
        <v>2532</v>
      </c>
      <c r="F67" s="1853" t="s">
        <v>2533</v>
      </c>
      <c r="G67" s="1853" t="s">
        <v>2534</v>
      </c>
      <c r="H67" s="1853" t="s">
        <v>22</v>
      </c>
      <c r="I67" s="1853" t="s">
        <v>813</v>
      </c>
    </row>
    <row customHeight="1" ht="11.25">
      <c r="A68" s="1853" t="s">
        <v>2253</v>
      </c>
      <c r="B68" s="1853" t="s">
        <v>16</v>
      </c>
      <c r="C68" s="1853" t="s">
        <v>2535</v>
      </c>
      <c r="D68" s="1853" t="s">
        <v>2536</v>
      </c>
      <c r="E68" s="1853" t="s">
        <v>2537</v>
      </c>
      <c r="F68" s="1853" t="s">
        <v>2538</v>
      </c>
      <c r="G68" s="1853" t="s">
        <v>22</v>
      </c>
      <c r="H68" s="1853" t="s">
        <v>22</v>
      </c>
      <c r="I68" s="1853" t="s">
        <v>813</v>
      </c>
    </row>
    <row customHeight="1" ht="11.25">
      <c r="A69" s="1853" t="s">
        <v>2253</v>
      </c>
      <c r="B69" s="1853" t="s">
        <v>16</v>
      </c>
      <c r="C69" s="1853" t="s">
        <v>2539</v>
      </c>
      <c r="D69" s="1853" t="s">
        <v>2540</v>
      </c>
      <c r="E69" s="1853" t="s">
        <v>2541</v>
      </c>
      <c r="F69" s="1853" t="s">
        <v>2542</v>
      </c>
      <c r="G69" s="1853" t="s">
        <v>2543</v>
      </c>
      <c r="H69" s="1853" t="s">
        <v>22</v>
      </c>
      <c r="I69" s="1853" t="s">
        <v>813</v>
      </c>
    </row>
    <row customHeight="1" ht="11.25">
      <c r="A70" s="1853" t="s">
        <v>2253</v>
      </c>
      <c r="B70" s="1853" t="s">
        <v>16</v>
      </c>
      <c r="C70" s="1853" t="s">
        <v>2544</v>
      </c>
      <c r="D70" s="1853" t="s">
        <v>2545</v>
      </c>
      <c r="E70" s="1853" t="s">
        <v>2546</v>
      </c>
      <c r="F70" s="1853" t="s">
        <v>2529</v>
      </c>
      <c r="G70" s="1853" t="s">
        <v>22</v>
      </c>
      <c r="H70" s="1853" t="s">
        <v>22</v>
      </c>
      <c r="I70" s="1853" t="s">
        <v>813</v>
      </c>
    </row>
    <row customHeight="1" ht="11.25">
      <c r="A71" s="1853" t="s">
        <v>2253</v>
      </c>
      <c r="B71" s="1853" t="s">
        <v>16</v>
      </c>
      <c r="C71" s="1853" t="s">
        <v>2547</v>
      </c>
      <c r="D71" s="1853" t="s">
        <v>2548</v>
      </c>
      <c r="E71" s="1853" t="s">
        <v>2549</v>
      </c>
      <c r="F71" s="1853" t="s">
        <v>2550</v>
      </c>
      <c r="G71" s="1853" t="s">
        <v>2370</v>
      </c>
      <c r="H71" s="1853" t="s">
        <v>22</v>
      </c>
      <c r="I71" s="1853" t="s">
        <v>813</v>
      </c>
    </row>
    <row customHeight="1" ht="11.25">
      <c r="A72" s="1853" t="s">
        <v>2253</v>
      </c>
      <c r="B72" s="1853" t="s">
        <v>16</v>
      </c>
      <c r="C72" s="1853" t="s">
        <v>2551</v>
      </c>
      <c r="D72" s="1853" t="s">
        <v>2552</v>
      </c>
      <c r="E72" s="1853" t="s">
        <v>2553</v>
      </c>
      <c r="F72" s="1853" t="s">
        <v>2554</v>
      </c>
      <c r="G72" s="1853" t="s">
        <v>2555</v>
      </c>
      <c r="H72" s="1853" t="s">
        <v>22</v>
      </c>
      <c r="I72" s="1853" t="s">
        <v>813</v>
      </c>
    </row>
    <row customHeight="1" ht="11.25">
      <c r="A73" s="1853" t="s">
        <v>2253</v>
      </c>
      <c r="B73" s="1853" t="s">
        <v>16</v>
      </c>
      <c r="C73" s="1853" t="s">
        <v>2556</v>
      </c>
      <c r="D73" s="1853" t="s">
        <v>2557</v>
      </c>
      <c r="E73" s="1853" t="s">
        <v>2558</v>
      </c>
      <c r="F73" s="1853" t="s">
        <v>2302</v>
      </c>
      <c r="G73" s="1853" t="s">
        <v>2559</v>
      </c>
      <c r="H73" s="1853" t="s">
        <v>22</v>
      </c>
      <c r="I73" s="1853" t="s">
        <v>813</v>
      </c>
    </row>
    <row customHeight="1" ht="11.25">
      <c r="A74" s="1853" t="s">
        <v>2253</v>
      </c>
      <c r="B74" s="1853" t="s">
        <v>16</v>
      </c>
      <c r="C74" s="1853" t="s">
        <v>13</v>
      </c>
      <c r="D74" s="1853" t="s">
        <v>46</v>
      </c>
      <c r="E74" s="1853" t="s">
        <v>49</v>
      </c>
      <c r="F74" s="1853" t="s">
        <v>51</v>
      </c>
      <c r="G74" s="1853" t="s">
        <v>2518</v>
      </c>
      <c r="H74" s="1853" t="s">
        <v>22</v>
      </c>
      <c r="I74" s="1853" t="s">
        <v>813</v>
      </c>
    </row>
    <row customHeight="1" ht="11.25">
      <c r="A75" s="1853" t="s">
        <v>2253</v>
      </c>
      <c r="B75" s="1853" t="s">
        <v>16</v>
      </c>
      <c r="C75" s="1853" t="s">
        <v>2281</v>
      </c>
      <c r="D75" s="1853" t="s">
        <v>2282</v>
      </c>
      <c r="E75" s="1853" t="s">
        <v>2283</v>
      </c>
      <c r="F75" s="1853" t="s">
        <v>2262</v>
      </c>
      <c r="G75" s="1853" t="s">
        <v>22</v>
      </c>
      <c r="H75" s="1853" t="s">
        <v>22</v>
      </c>
      <c r="I75" s="1853" t="s">
        <v>899</v>
      </c>
    </row>
    <row customHeight="1" ht="11.25">
      <c r="A76" s="1853" t="s">
        <v>2253</v>
      </c>
      <c r="B76" s="1853" t="s">
        <v>16</v>
      </c>
      <c r="C76" s="1853" t="s">
        <v>2289</v>
      </c>
      <c r="D76" s="1853" t="s">
        <v>2290</v>
      </c>
      <c r="E76" s="1853" t="s">
        <v>2291</v>
      </c>
      <c r="F76" s="1853" t="s">
        <v>2292</v>
      </c>
      <c r="G76" s="1853" t="s">
        <v>2293</v>
      </c>
      <c r="H76" s="1853" t="s">
        <v>22</v>
      </c>
      <c r="I76" s="1853" t="s">
        <v>899</v>
      </c>
    </row>
    <row customHeight="1" ht="11.25">
      <c r="A77" s="1853" t="s">
        <v>2253</v>
      </c>
      <c r="B77" s="1853" t="s">
        <v>16</v>
      </c>
      <c r="C77" s="1853" t="s">
        <v>2294</v>
      </c>
      <c r="D77" s="1853" t="s">
        <v>2295</v>
      </c>
      <c r="E77" s="1853" t="s">
        <v>2296</v>
      </c>
      <c r="F77" s="1853" t="s">
        <v>2297</v>
      </c>
      <c r="G77" s="1853" t="s">
        <v>2298</v>
      </c>
      <c r="H77" s="1853" t="s">
        <v>22</v>
      </c>
      <c r="I77" s="1853" t="s">
        <v>899</v>
      </c>
    </row>
    <row customHeight="1" ht="11.25">
      <c r="A78" s="1853" t="s">
        <v>2253</v>
      </c>
      <c r="B78" s="1853" t="s">
        <v>16</v>
      </c>
      <c r="C78" s="1853" t="s">
        <v>2303</v>
      </c>
      <c r="D78" s="1853" t="s">
        <v>2304</v>
      </c>
      <c r="E78" s="1853" t="s">
        <v>2305</v>
      </c>
      <c r="F78" s="1853" t="s">
        <v>2306</v>
      </c>
      <c r="G78" s="1853" t="s">
        <v>2307</v>
      </c>
      <c r="H78" s="1853" t="s">
        <v>22</v>
      </c>
      <c r="I78" s="1853" t="s">
        <v>899</v>
      </c>
    </row>
    <row customHeight="1" ht="11.25">
      <c r="A79" s="1853" t="s">
        <v>2253</v>
      </c>
      <c r="B79" s="1853" t="s">
        <v>16</v>
      </c>
      <c r="C79" s="1853" t="s">
        <v>2322</v>
      </c>
      <c r="D79" s="1853" t="s">
        <v>2323</v>
      </c>
      <c r="E79" s="1853" t="s">
        <v>2324</v>
      </c>
      <c r="F79" s="1853" t="s">
        <v>2287</v>
      </c>
      <c r="G79" s="1853" t="s">
        <v>2325</v>
      </c>
      <c r="H79" s="1853" t="s">
        <v>22</v>
      </c>
      <c r="I79" s="1853" t="s">
        <v>899</v>
      </c>
    </row>
    <row customHeight="1" ht="11.25">
      <c r="A80" s="1853" t="s">
        <v>2253</v>
      </c>
      <c r="B80" s="1853" t="s">
        <v>16</v>
      </c>
      <c r="C80" s="1853" t="s">
        <v>2326</v>
      </c>
      <c r="D80" s="1853" t="s">
        <v>2327</v>
      </c>
      <c r="E80" s="1853" t="s">
        <v>2328</v>
      </c>
      <c r="F80" s="1853" t="s">
        <v>2287</v>
      </c>
      <c r="G80" s="1853" t="s">
        <v>2329</v>
      </c>
      <c r="H80" s="1853" t="s">
        <v>22</v>
      </c>
      <c r="I80" s="1853" t="s">
        <v>899</v>
      </c>
    </row>
    <row customHeight="1" ht="11.25">
      <c r="A81" s="1853" t="s">
        <v>2253</v>
      </c>
      <c r="B81" s="1853" t="s">
        <v>16</v>
      </c>
      <c r="C81" s="1853" t="s">
        <v>2334</v>
      </c>
      <c r="D81" s="1853" t="s">
        <v>2335</v>
      </c>
      <c r="E81" s="1853" t="s">
        <v>2336</v>
      </c>
      <c r="F81" s="1853" t="s">
        <v>2337</v>
      </c>
      <c r="G81" s="1853" t="s">
        <v>2338</v>
      </c>
      <c r="H81" s="1853" t="s">
        <v>22</v>
      </c>
      <c r="I81" s="1853" t="s">
        <v>899</v>
      </c>
    </row>
    <row customHeight="1" ht="11.25">
      <c r="A82" s="1853" t="s">
        <v>2253</v>
      </c>
      <c r="B82" s="1853" t="s">
        <v>16</v>
      </c>
      <c r="C82" s="1853" t="s">
        <v>2363</v>
      </c>
      <c r="D82" s="1853" t="s">
        <v>2364</v>
      </c>
      <c r="E82" s="1853" t="s">
        <v>2365</v>
      </c>
      <c r="F82" s="1853" t="s">
        <v>2320</v>
      </c>
      <c r="G82" s="1853" t="s">
        <v>2366</v>
      </c>
      <c r="H82" s="1853" t="s">
        <v>22</v>
      </c>
      <c r="I82" s="1853" t="s">
        <v>899</v>
      </c>
    </row>
    <row customHeight="1" ht="11.25">
      <c r="A83" s="1853" t="s">
        <v>2253</v>
      </c>
      <c r="B83" s="1853" t="s">
        <v>16</v>
      </c>
      <c r="C83" s="1853" t="s">
        <v>2381</v>
      </c>
      <c r="D83" s="1853" t="s">
        <v>2382</v>
      </c>
      <c r="E83" s="1853" t="s">
        <v>2383</v>
      </c>
      <c r="F83" s="1853" t="s">
        <v>2384</v>
      </c>
      <c r="G83" s="1853" t="s">
        <v>2385</v>
      </c>
      <c r="H83" s="1853" t="s">
        <v>22</v>
      </c>
      <c r="I83" s="1853" t="s">
        <v>899</v>
      </c>
    </row>
    <row customHeight="1" ht="11.25">
      <c r="A84" s="1853" t="s">
        <v>2253</v>
      </c>
      <c r="B84" s="1853" t="s">
        <v>16</v>
      </c>
      <c r="C84" s="1853" t="s">
        <v>2395</v>
      </c>
      <c r="D84" s="1853" t="s">
        <v>2396</v>
      </c>
      <c r="E84" s="1853" t="s">
        <v>2266</v>
      </c>
      <c r="F84" s="1853" t="s">
        <v>2397</v>
      </c>
      <c r="G84" s="1853" t="s">
        <v>2398</v>
      </c>
      <c r="H84" s="1853" t="s">
        <v>22</v>
      </c>
      <c r="I84" s="1853" t="s">
        <v>899</v>
      </c>
    </row>
    <row customHeight="1" ht="11.25">
      <c r="A85" s="1853" t="s">
        <v>2253</v>
      </c>
      <c r="B85" s="1853" t="s">
        <v>16</v>
      </c>
      <c r="C85" s="1853" t="s">
        <v>2399</v>
      </c>
      <c r="D85" s="1853" t="s">
        <v>2400</v>
      </c>
      <c r="E85" s="1853" t="s">
        <v>2401</v>
      </c>
      <c r="F85" s="1853" t="s">
        <v>2384</v>
      </c>
      <c r="G85" s="1853" t="s">
        <v>2402</v>
      </c>
      <c r="H85" s="1853" t="s">
        <v>22</v>
      </c>
      <c r="I85" s="1853" t="s">
        <v>899</v>
      </c>
    </row>
    <row customHeight="1" ht="11.25">
      <c r="A86" s="1853" t="s">
        <v>2253</v>
      </c>
      <c r="B86" s="1853" t="s">
        <v>16</v>
      </c>
      <c r="C86" s="1853" t="s">
        <v>2403</v>
      </c>
      <c r="D86" s="1853" t="s">
        <v>2404</v>
      </c>
      <c r="E86" s="1853" t="s">
        <v>2405</v>
      </c>
      <c r="F86" s="1853" t="s">
        <v>2320</v>
      </c>
      <c r="G86" s="1853" t="s">
        <v>2406</v>
      </c>
      <c r="H86" s="1853" t="s">
        <v>22</v>
      </c>
      <c r="I86" s="1853" t="s">
        <v>899</v>
      </c>
    </row>
    <row customHeight="1" ht="11.25">
      <c r="A87" s="1853" t="s">
        <v>2253</v>
      </c>
      <c r="B87" s="1853" t="s">
        <v>16</v>
      </c>
      <c r="C87" s="1853" t="s">
        <v>2412</v>
      </c>
      <c r="D87" s="1853" t="s">
        <v>2413</v>
      </c>
      <c r="E87" s="1853" t="s">
        <v>2414</v>
      </c>
      <c r="F87" s="1853" t="s">
        <v>2275</v>
      </c>
      <c r="G87" s="1853" t="s">
        <v>22</v>
      </c>
      <c r="H87" s="1853" t="s">
        <v>22</v>
      </c>
      <c r="I87" s="1853" t="s">
        <v>899</v>
      </c>
    </row>
    <row customHeight="1" ht="11.25">
      <c r="A88" s="1853" t="s">
        <v>2253</v>
      </c>
      <c r="B88" s="1853" t="s">
        <v>16</v>
      </c>
      <c r="C88" s="1853" t="s">
        <v>2420</v>
      </c>
      <c r="D88" s="1853" t="s">
        <v>2421</v>
      </c>
      <c r="E88" s="1853" t="s">
        <v>2422</v>
      </c>
      <c r="F88" s="1853" t="s">
        <v>2311</v>
      </c>
      <c r="G88" s="1853" t="s">
        <v>2423</v>
      </c>
      <c r="H88" s="1853" t="s">
        <v>22</v>
      </c>
      <c r="I88" s="1853" t="s">
        <v>899</v>
      </c>
    </row>
    <row customHeight="1" ht="11.25">
      <c r="A89" s="1853" t="s">
        <v>2253</v>
      </c>
      <c r="B89" s="1853" t="s">
        <v>16</v>
      </c>
      <c r="C89" s="1853" t="s">
        <v>2429</v>
      </c>
      <c r="D89" s="1853" t="s">
        <v>2430</v>
      </c>
      <c r="E89" s="1853" t="s">
        <v>2431</v>
      </c>
      <c r="F89" s="1853" t="s">
        <v>2297</v>
      </c>
      <c r="G89" s="1853" t="s">
        <v>22</v>
      </c>
      <c r="H89" s="1853" t="s">
        <v>22</v>
      </c>
      <c r="I89" s="1853" t="s">
        <v>899</v>
      </c>
    </row>
    <row customHeight="1" ht="11.25">
      <c r="A90" s="1853" t="s">
        <v>2253</v>
      </c>
      <c r="B90" s="1853" t="s">
        <v>16</v>
      </c>
      <c r="C90" s="1853" t="s">
        <v>2432</v>
      </c>
      <c r="D90" s="1853" t="s">
        <v>2433</v>
      </c>
      <c r="E90" s="1853" t="s">
        <v>2434</v>
      </c>
      <c r="F90" s="1853" t="s">
        <v>2320</v>
      </c>
      <c r="G90" s="1853" t="s">
        <v>22</v>
      </c>
      <c r="H90" s="1853" t="s">
        <v>22</v>
      </c>
      <c r="I90" s="1853" t="s">
        <v>899</v>
      </c>
    </row>
    <row customHeight="1" ht="11.25">
      <c r="A91" s="1853" t="s">
        <v>2253</v>
      </c>
      <c r="B91" s="1853" t="s">
        <v>16</v>
      </c>
      <c r="C91" s="1853" t="s">
        <v>2439</v>
      </c>
      <c r="D91" s="1853" t="s">
        <v>2440</v>
      </c>
      <c r="E91" s="1853" t="s">
        <v>2441</v>
      </c>
      <c r="F91" s="1853" t="s">
        <v>2442</v>
      </c>
      <c r="G91" s="1853" t="s">
        <v>2443</v>
      </c>
      <c r="H91" s="1853" t="s">
        <v>22</v>
      </c>
      <c r="I91" s="1853" t="s">
        <v>899</v>
      </c>
    </row>
    <row customHeight="1" ht="11.25">
      <c r="A92" s="1853" t="s">
        <v>2253</v>
      </c>
      <c r="B92" s="1853" t="s">
        <v>16</v>
      </c>
      <c r="C92" s="1853" t="s">
        <v>2444</v>
      </c>
      <c r="D92" s="1853" t="s">
        <v>2445</v>
      </c>
      <c r="E92" s="1853" t="s">
        <v>2446</v>
      </c>
      <c r="F92" s="1853" t="s">
        <v>2257</v>
      </c>
      <c r="G92" s="1853" t="s">
        <v>2447</v>
      </c>
      <c r="H92" s="1853" t="s">
        <v>22</v>
      </c>
      <c r="I92" s="1853" t="s">
        <v>899</v>
      </c>
    </row>
    <row customHeight="1" ht="11.25">
      <c r="A93" s="1853" t="s">
        <v>2253</v>
      </c>
      <c r="B93" s="1853" t="s">
        <v>16</v>
      </c>
      <c r="C93" s="1853" t="s">
        <v>2455</v>
      </c>
      <c r="D93" s="1853" t="s">
        <v>2456</v>
      </c>
      <c r="E93" s="1853" t="s">
        <v>2457</v>
      </c>
      <c r="F93" s="1853" t="s">
        <v>2320</v>
      </c>
      <c r="G93" s="1853" t="s">
        <v>22</v>
      </c>
      <c r="H93" s="1853" t="s">
        <v>22</v>
      </c>
      <c r="I93" s="1853" t="s">
        <v>899</v>
      </c>
    </row>
    <row customHeight="1" ht="11.25">
      <c r="A94" s="1853" t="s">
        <v>2253</v>
      </c>
      <c r="B94" s="1853" t="s">
        <v>16</v>
      </c>
      <c r="C94" s="1853" t="s">
        <v>2458</v>
      </c>
      <c r="D94" s="1853" t="s">
        <v>2459</v>
      </c>
      <c r="E94" s="1853" t="s">
        <v>2460</v>
      </c>
      <c r="F94" s="1853" t="s">
        <v>2292</v>
      </c>
      <c r="G94" s="1853" t="s">
        <v>2461</v>
      </c>
      <c r="H94" s="1853" t="s">
        <v>22</v>
      </c>
      <c r="I94" s="1853" t="s">
        <v>899</v>
      </c>
    </row>
    <row customHeight="1" ht="11.25">
      <c r="A95" s="1853" t="s">
        <v>2253</v>
      </c>
      <c r="B95" s="1853" t="s">
        <v>16</v>
      </c>
      <c r="C95" s="1853" t="s">
        <v>2466</v>
      </c>
      <c r="D95" s="1853" t="s">
        <v>2467</v>
      </c>
      <c r="E95" s="1853" t="s">
        <v>2468</v>
      </c>
      <c r="F95" s="1853" t="s">
        <v>2469</v>
      </c>
      <c r="G95" s="1853" t="s">
        <v>2470</v>
      </c>
      <c r="H95" s="1853" t="s">
        <v>22</v>
      </c>
      <c r="I95" s="1853" t="s">
        <v>899</v>
      </c>
    </row>
    <row customHeight="1" ht="11.25">
      <c r="A96" s="1853" t="s">
        <v>2253</v>
      </c>
      <c r="B96" s="1853" t="s">
        <v>16</v>
      </c>
      <c r="C96" s="1853" t="s">
        <v>2483</v>
      </c>
      <c r="D96" s="1853" t="s">
        <v>2484</v>
      </c>
      <c r="E96" s="1853" t="s">
        <v>2485</v>
      </c>
      <c r="F96" s="1853" t="s">
        <v>2275</v>
      </c>
      <c r="G96" s="1853" t="s">
        <v>2486</v>
      </c>
      <c r="H96" s="1853" t="s">
        <v>22</v>
      </c>
      <c r="I96" s="1853" t="s">
        <v>899</v>
      </c>
    </row>
    <row customHeight="1" ht="11.25">
      <c r="A97" s="1853" t="s">
        <v>2253</v>
      </c>
      <c r="B97" s="1853" t="s">
        <v>16</v>
      </c>
      <c r="C97" s="1853" t="s">
        <v>2510</v>
      </c>
      <c r="D97" s="1853" t="s">
        <v>2511</v>
      </c>
      <c r="E97" s="1853" t="s">
        <v>2512</v>
      </c>
      <c r="F97" s="1853" t="s">
        <v>2513</v>
      </c>
      <c r="G97" s="1853" t="s">
        <v>2514</v>
      </c>
      <c r="H97" s="1853" t="s">
        <v>22</v>
      </c>
      <c r="I97" s="1853" t="s">
        <v>899</v>
      </c>
    </row>
    <row customHeight="1" ht="11.25">
      <c r="A98" s="1853" t="s">
        <v>2253</v>
      </c>
      <c r="B98" s="1853" t="s">
        <v>16</v>
      </c>
      <c r="C98" s="1853" t="s">
        <v>2515</v>
      </c>
      <c r="D98" s="1853" t="s">
        <v>2516</v>
      </c>
      <c r="E98" s="1853" t="s">
        <v>49</v>
      </c>
      <c r="F98" s="1853" t="s">
        <v>2517</v>
      </c>
      <c r="G98" s="1853" t="s">
        <v>2518</v>
      </c>
      <c r="H98" s="1853" t="s">
        <v>22</v>
      </c>
      <c r="I98" s="1853" t="s">
        <v>899</v>
      </c>
    </row>
    <row customHeight="1" ht="11.25">
      <c r="A99" s="1853" t="s">
        <v>2253</v>
      </c>
      <c r="B99" s="1853" t="s">
        <v>16</v>
      </c>
      <c r="C99" s="1853" t="s">
        <v>22</v>
      </c>
      <c r="D99" s="1853" t="s">
        <v>2527</v>
      </c>
      <c r="E99" s="1853" t="s">
        <v>2528</v>
      </c>
      <c r="F99" s="1853" t="s">
        <v>2529</v>
      </c>
      <c r="G99" s="1853" t="s">
        <v>22</v>
      </c>
      <c r="H99" s="1853" t="s">
        <v>22</v>
      </c>
      <c r="I99" s="1853" t="s">
        <v>899</v>
      </c>
    </row>
    <row customHeight="1" ht="11.25">
      <c r="A100" s="1853" t="s">
        <v>2253</v>
      </c>
      <c r="B100" s="1853" t="s">
        <v>16</v>
      </c>
      <c r="C100" s="1853" t="s">
        <v>2530</v>
      </c>
      <c r="D100" s="1853" t="s">
        <v>2531</v>
      </c>
      <c r="E100" s="1853" t="s">
        <v>2532</v>
      </c>
      <c r="F100" s="1853" t="s">
        <v>2533</v>
      </c>
      <c r="G100" s="1853" t="s">
        <v>2534</v>
      </c>
      <c r="H100" s="1853" t="s">
        <v>22</v>
      </c>
      <c r="I100" s="1853" t="s">
        <v>899</v>
      </c>
    </row>
    <row customHeight="1" ht="11.25">
      <c r="A101" s="1853" t="s">
        <v>2253</v>
      </c>
      <c r="B101" s="1853" t="s">
        <v>16</v>
      </c>
      <c r="C101" s="1853" t="s">
        <v>2535</v>
      </c>
      <c r="D101" s="1853" t="s">
        <v>2536</v>
      </c>
      <c r="E101" s="1853" t="s">
        <v>2537</v>
      </c>
      <c r="F101" s="1853" t="s">
        <v>2538</v>
      </c>
      <c r="G101" s="1853" t="s">
        <v>22</v>
      </c>
      <c r="H101" s="1853" t="s">
        <v>22</v>
      </c>
      <c r="I101" s="1853" t="s">
        <v>899</v>
      </c>
    </row>
    <row customHeight="1" ht="11.25">
      <c r="A102" s="1853" t="s">
        <v>2253</v>
      </c>
      <c r="B102" s="1853" t="s">
        <v>16</v>
      </c>
      <c r="C102" s="1853" t="s">
        <v>2539</v>
      </c>
      <c r="D102" s="1853" t="s">
        <v>2540</v>
      </c>
      <c r="E102" s="1853" t="s">
        <v>2541</v>
      </c>
      <c r="F102" s="1853" t="s">
        <v>2542</v>
      </c>
      <c r="G102" s="1853" t="s">
        <v>2543</v>
      </c>
      <c r="H102" s="1853" t="s">
        <v>22</v>
      </c>
      <c r="I102" s="1853" t="s">
        <v>899</v>
      </c>
    </row>
    <row customHeight="1" ht="11.25">
      <c r="A103" s="1853" t="s">
        <v>2253</v>
      </c>
      <c r="B103" s="1853" t="s">
        <v>16</v>
      </c>
      <c r="C103" s="1853" t="s">
        <v>2544</v>
      </c>
      <c r="D103" s="1853" t="s">
        <v>2545</v>
      </c>
      <c r="E103" s="1853" t="s">
        <v>2546</v>
      </c>
      <c r="F103" s="1853" t="s">
        <v>2529</v>
      </c>
      <c r="G103" s="1853" t="s">
        <v>22</v>
      </c>
      <c r="H103" s="1853" t="s">
        <v>22</v>
      </c>
      <c r="I103" s="1853" t="s">
        <v>899</v>
      </c>
    </row>
    <row customHeight="1" ht="11.25">
      <c r="A104" s="1853" t="s">
        <v>2253</v>
      </c>
      <c r="B104" s="1853" t="s">
        <v>16</v>
      </c>
      <c r="C104" s="1853" t="s">
        <v>2547</v>
      </c>
      <c r="D104" s="1853" t="s">
        <v>2548</v>
      </c>
      <c r="E104" s="1853" t="s">
        <v>2549</v>
      </c>
      <c r="F104" s="1853" t="s">
        <v>2550</v>
      </c>
      <c r="G104" s="1853" t="s">
        <v>2370</v>
      </c>
      <c r="H104" s="1853" t="s">
        <v>22</v>
      </c>
      <c r="I104" s="1853" t="s">
        <v>899</v>
      </c>
    </row>
    <row customHeight="1" ht="11.25">
      <c r="A105" s="1853" t="s">
        <v>2253</v>
      </c>
      <c r="B105" s="1853" t="s">
        <v>16</v>
      </c>
      <c r="C105" s="1853" t="s">
        <v>2556</v>
      </c>
      <c r="D105" s="1853" t="s">
        <v>2557</v>
      </c>
      <c r="E105" s="1853" t="s">
        <v>2558</v>
      </c>
      <c r="F105" s="1853" t="s">
        <v>2302</v>
      </c>
      <c r="G105" s="1853" t="s">
        <v>2559</v>
      </c>
      <c r="H105" s="1853" t="s">
        <v>22</v>
      </c>
      <c r="I105" s="1853" t="s">
        <v>899</v>
      </c>
    </row>
    <row customHeight="1" ht="11.25">
      <c r="A106" s="1853" t="s">
        <v>2253</v>
      </c>
      <c r="B106" s="1853" t="s">
        <v>16</v>
      </c>
      <c r="C106" s="1853" t="s">
        <v>13</v>
      </c>
      <c r="D106" s="1853" t="s">
        <v>46</v>
      </c>
      <c r="E106" s="1853" t="s">
        <v>49</v>
      </c>
      <c r="F106" s="1853" t="s">
        <v>51</v>
      </c>
      <c r="G106" s="1853" t="s">
        <v>2518</v>
      </c>
      <c r="H106" s="1853" t="s">
        <v>22</v>
      </c>
      <c r="I106" s="1853" t="s">
        <v>899</v>
      </c>
    </row>
    <row customHeight="1" ht="11.25">
      <c r="A107" s="1853" t="s">
        <v>2253</v>
      </c>
      <c r="B107" s="1853" t="s">
        <v>16</v>
      </c>
      <c r="C107" s="1853" t="s">
        <v>2560</v>
      </c>
      <c r="D107" s="1853" t="s">
        <v>2561</v>
      </c>
      <c r="E107" s="1853" t="s">
        <v>2562</v>
      </c>
      <c r="F107" s="1853" t="s">
        <v>2262</v>
      </c>
      <c r="G107" s="1853" t="s">
        <v>2563</v>
      </c>
      <c r="H107" s="1853" t="s">
        <v>22</v>
      </c>
      <c r="I107" s="1853" t="s">
        <v>859</v>
      </c>
    </row>
    <row customHeight="1" ht="11.25">
      <c r="A108" s="1853" t="s">
        <v>2253</v>
      </c>
      <c r="B108" s="1853" t="s">
        <v>16</v>
      </c>
      <c r="C108" s="1853" t="s">
        <v>2564</v>
      </c>
      <c r="D108" s="1853" t="s">
        <v>2565</v>
      </c>
      <c r="E108" s="1853" t="s">
        <v>2566</v>
      </c>
      <c r="F108" s="1853" t="s">
        <v>2287</v>
      </c>
      <c r="G108" s="1853" t="s">
        <v>2567</v>
      </c>
      <c r="H108" s="1853" t="s">
        <v>22</v>
      </c>
      <c r="I108" s="1853" t="s">
        <v>859</v>
      </c>
    </row>
    <row customHeight="1" ht="11.25">
      <c r="A109" s="1853" t="s">
        <v>2253</v>
      </c>
      <c r="B109" s="1853" t="s">
        <v>16</v>
      </c>
      <c r="C109" s="1853" t="s">
        <v>2259</v>
      </c>
      <c r="D109" s="1853" t="s">
        <v>2260</v>
      </c>
      <c r="E109" s="1853" t="s">
        <v>2261</v>
      </c>
      <c r="F109" s="1853" t="s">
        <v>2262</v>
      </c>
      <c r="G109" s="1853" t="s">
        <v>2263</v>
      </c>
      <c r="H109" s="1853" t="s">
        <v>22</v>
      </c>
      <c r="I109" s="1853" t="s">
        <v>859</v>
      </c>
    </row>
    <row customHeight="1" ht="11.25">
      <c r="A110" s="1853" t="s">
        <v>2253</v>
      </c>
      <c r="B110" s="1853" t="s">
        <v>16</v>
      </c>
      <c r="C110" s="1853" t="s">
        <v>2568</v>
      </c>
      <c r="D110" s="1853" t="s">
        <v>2569</v>
      </c>
      <c r="E110" s="1853" t="s">
        <v>2570</v>
      </c>
      <c r="F110" s="1853" t="s">
        <v>2571</v>
      </c>
      <c r="G110" s="1853" t="s">
        <v>2572</v>
      </c>
      <c r="H110" s="1853" t="s">
        <v>22</v>
      </c>
      <c r="I110" s="1853" t="s">
        <v>859</v>
      </c>
    </row>
    <row customHeight="1" ht="11.25">
      <c r="A111" s="1853" t="s">
        <v>2253</v>
      </c>
      <c r="B111" s="1853" t="s">
        <v>16</v>
      </c>
      <c r="C111" s="1853" t="s">
        <v>2573</v>
      </c>
      <c r="D111" s="1853" t="s">
        <v>2574</v>
      </c>
      <c r="E111" s="1853" t="s">
        <v>2575</v>
      </c>
      <c r="F111" s="1853" t="s">
        <v>2529</v>
      </c>
      <c r="G111" s="1853" t="s">
        <v>2576</v>
      </c>
      <c r="H111" s="1853" t="s">
        <v>22</v>
      </c>
      <c r="I111" s="1853" t="s">
        <v>859</v>
      </c>
    </row>
    <row customHeight="1" ht="11.25">
      <c r="A112" s="1853" t="s">
        <v>2253</v>
      </c>
      <c r="B112" s="1853" t="s">
        <v>16</v>
      </c>
      <c r="C112" s="1853" t="s">
        <v>2308</v>
      </c>
      <c r="D112" s="1853" t="s">
        <v>2309</v>
      </c>
      <c r="E112" s="1853" t="s">
        <v>2310</v>
      </c>
      <c r="F112" s="1853" t="s">
        <v>2311</v>
      </c>
      <c r="G112" s="1853" t="s">
        <v>2312</v>
      </c>
      <c r="H112" s="1853" t="s">
        <v>22</v>
      </c>
      <c r="I112" s="1853" t="s">
        <v>859</v>
      </c>
    </row>
    <row customHeight="1" ht="11.25">
      <c r="A113" s="1853" t="s">
        <v>2253</v>
      </c>
      <c r="B113" s="1853" t="s">
        <v>16</v>
      </c>
      <c r="C113" s="1853" t="s">
        <v>2577</v>
      </c>
      <c r="D113" s="1853" t="s">
        <v>2578</v>
      </c>
      <c r="E113" s="1853" t="s">
        <v>2579</v>
      </c>
      <c r="F113" s="1853" t="s">
        <v>2529</v>
      </c>
      <c r="G113" s="1853" t="s">
        <v>2580</v>
      </c>
      <c r="H113" s="1853" t="s">
        <v>22</v>
      </c>
      <c r="I113" s="1853" t="s">
        <v>859</v>
      </c>
    </row>
    <row customHeight="1" ht="11.25">
      <c r="A114" s="1853" t="s">
        <v>2253</v>
      </c>
      <c r="B114" s="1853" t="s">
        <v>16</v>
      </c>
      <c r="C114" s="1853" t="s">
        <v>2581</v>
      </c>
      <c r="D114" s="1853" t="s">
        <v>2582</v>
      </c>
      <c r="E114" s="1853" t="s">
        <v>2583</v>
      </c>
      <c r="F114" s="1853" t="s">
        <v>2584</v>
      </c>
      <c r="G114" s="1853" t="s">
        <v>2585</v>
      </c>
      <c r="H114" s="1853" t="s">
        <v>22</v>
      </c>
      <c r="I114" s="1853" t="s">
        <v>859</v>
      </c>
    </row>
    <row customHeight="1" ht="11.25">
      <c r="A115" s="1853" t="s">
        <v>2253</v>
      </c>
      <c r="B115" s="1853" t="s">
        <v>16</v>
      </c>
      <c r="C115" s="1853" t="s">
        <v>2326</v>
      </c>
      <c r="D115" s="1853" t="s">
        <v>2327</v>
      </c>
      <c r="E115" s="1853" t="s">
        <v>2328</v>
      </c>
      <c r="F115" s="1853" t="s">
        <v>2287</v>
      </c>
      <c r="G115" s="1853" t="s">
        <v>2329</v>
      </c>
      <c r="H115" s="1853" t="s">
        <v>22</v>
      </c>
      <c r="I115" s="1853" t="s">
        <v>859</v>
      </c>
    </row>
    <row customHeight="1" ht="11.25">
      <c r="A116" s="1853" t="s">
        <v>2253</v>
      </c>
      <c r="B116" s="1853" t="s">
        <v>16</v>
      </c>
      <c r="C116" s="1853" t="s">
        <v>2586</v>
      </c>
      <c r="D116" s="1853" t="s">
        <v>2587</v>
      </c>
      <c r="E116" s="1853" t="s">
        <v>2588</v>
      </c>
      <c r="F116" s="1853" t="s">
        <v>2311</v>
      </c>
      <c r="G116" s="1853" t="s">
        <v>2589</v>
      </c>
      <c r="H116" s="1853" t="s">
        <v>22</v>
      </c>
      <c r="I116" s="1853" t="s">
        <v>859</v>
      </c>
    </row>
    <row customHeight="1" ht="11.25">
      <c r="A117" s="1853" t="s">
        <v>2253</v>
      </c>
      <c r="B117" s="1853" t="s">
        <v>16</v>
      </c>
      <c r="C117" s="1853" t="s">
        <v>2590</v>
      </c>
      <c r="D117" s="1853" t="s">
        <v>2591</v>
      </c>
      <c r="E117" s="1853" t="s">
        <v>2592</v>
      </c>
      <c r="F117" s="1853" t="s">
        <v>579</v>
      </c>
      <c r="G117" s="1853" t="s">
        <v>2593</v>
      </c>
      <c r="H117" s="1853" t="s">
        <v>22</v>
      </c>
      <c r="I117" s="1853" t="s">
        <v>859</v>
      </c>
    </row>
    <row customHeight="1" ht="11.25">
      <c r="A118" s="1853" t="s">
        <v>2253</v>
      </c>
      <c r="B118" s="1853" t="s">
        <v>16</v>
      </c>
      <c r="C118" s="1853" t="s">
        <v>2594</v>
      </c>
      <c r="D118" s="1853" t="s">
        <v>2595</v>
      </c>
      <c r="E118" s="1853" t="s">
        <v>2596</v>
      </c>
      <c r="F118" s="1853" t="s">
        <v>2597</v>
      </c>
      <c r="G118" s="1853" t="s">
        <v>2598</v>
      </c>
      <c r="H118" s="1853" t="s">
        <v>22</v>
      </c>
      <c r="I118" s="1853" t="s">
        <v>859</v>
      </c>
    </row>
    <row customHeight="1" ht="11.25">
      <c r="A119" s="1853" t="s">
        <v>2253</v>
      </c>
      <c r="B119" s="1853" t="s">
        <v>16</v>
      </c>
      <c r="C119" s="1853" t="s">
        <v>2599</v>
      </c>
      <c r="D119" s="1853" t="s">
        <v>2600</v>
      </c>
      <c r="E119" s="1853" t="s">
        <v>2601</v>
      </c>
      <c r="F119" s="1853" t="s">
        <v>2602</v>
      </c>
      <c r="G119" s="1853" t="s">
        <v>2603</v>
      </c>
      <c r="H119" s="1853" t="s">
        <v>22</v>
      </c>
      <c r="I119" s="1853" t="s">
        <v>859</v>
      </c>
    </row>
    <row customHeight="1" ht="11.25">
      <c r="A120" s="1853" t="s">
        <v>2253</v>
      </c>
      <c r="B120" s="1853" t="s">
        <v>16</v>
      </c>
      <c r="C120" s="1853" t="s">
        <v>2604</v>
      </c>
      <c r="D120" s="1853" t="s">
        <v>2605</v>
      </c>
      <c r="E120" s="1853" t="s">
        <v>2606</v>
      </c>
      <c r="F120" s="1853" t="s">
        <v>2602</v>
      </c>
      <c r="G120" s="1853" t="s">
        <v>2607</v>
      </c>
      <c r="H120" s="1853" t="s">
        <v>22</v>
      </c>
      <c r="I120" s="1853" t="s">
        <v>859</v>
      </c>
    </row>
    <row customHeight="1" ht="11.25">
      <c r="A121" s="1853" t="s">
        <v>2253</v>
      </c>
      <c r="B121" s="1853" t="s">
        <v>16</v>
      </c>
      <c r="C121" s="1853" t="s">
        <v>2608</v>
      </c>
      <c r="D121" s="1853" t="s">
        <v>2609</v>
      </c>
      <c r="E121" s="1853" t="s">
        <v>2610</v>
      </c>
      <c r="F121" s="1853" t="s">
        <v>2611</v>
      </c>
      <c r="G121" s="1853" t="s">
        <v>2612</v>
      </c>
      <c r="H121" s="1853" t="s">
        <v>22</v>
      </c>
      <c r="I121" s="1853" t="s">
        <v>859</v>
      </c>
    </row>
    <row customHeight="1" ht="11.25">
      <c r="A122" s="1853" t="s">
        <v>2253</v>
      </c>
      <c r="B122" s="1853" t="s">
        <v>16</v>
      </c>
      <c r="C122" s="1853" t="s">
        <v>2613</v>
      </c>
      <c r="D122" s="1853" t="s">
        <v>2614</v>
      </c>
      <c r="E122" s="1853" t="s">
        <v>2615</v>
      </c>
      <c r="F122" s="1853" t="s">
        <v>2611</v>
      </c>
      <c r="G122" s="1853" t="s">
        <v>2616</v>
      </c>
      <c r="H122" s="1853" t="s">
        <v>22</v>
      </c>
      <c r="I122" s="1853" t="s">
        <v>859</v>
      </c>
    </row>
    <row customHeight="1" ht="11.25">
      <c r="A123" s="1853" t="s">
        <v>2253</v>
      </c>
      <c r="B123" s="1853" t="s">
        <v>16</v>
      </c>
      <c r="C123" s="1853" t="s">
        <v>2617</v>
      </c>
      <c r="D123" s="1853" t="s">
        <v>2618</v>
      </c>
      <c r="E123" s="1853" t="s">
        <v>2619</v>
      </c>
      <c r="F123" s="1853" t="s">
        <v>2287</v>
      </c>
      <c r="G123" s="1853" t="s">
        <v>2620</v>
      </c>
      <c r="H123" s="1853" t="s">
        <v>22</v>
      </c>
      <c r="I123" s="1853" t="s">
        <v>859</v>
      </c>
    </row>
    <row customHeight="1" ht="11.25">
      <c r="A124" s="1853" t="s">
        <v>2253</v>
      </c>
      <c r="B124" s="1853" t="s">
        <v>16</v>
      </c>
      <c r="C124" s="1853" t="s">
        <v>2621</v>
      </c>
      <c r="D124" s="1853" t="s">
        <v>2622</v>
      </c>
      <c r="E124" s="1853" t="s">
        <v>2623</v>
      </c>
      <c r="F124" s="1853" t="s">
        <v>2624</v>
      </c>
      <c r="G124" s="1853" t="s">
        <v>2625</v>
      </c>
      <c r="H124" s="1853" t="s">
        <v>22</v>
      </c>
      <c r="I124" s="1853" t="s">
        <v>859</v>
      </c>
    </row>
    <row customHeight="1" ht="11.25">
      <c r="A125" s="1853" t="s">
        <v>2253</v>
      </c>
      <c r="B125" s="1853" t="s">
        <v>16</v>
      </c>
      <c r="C125" s="1853" t="s">
        <v>2626</v>
      </c>
      <c r="D125" s="1853" t="s">
        <v>2627</v>
      </c>
      <c r="E125" s="1853" t="s">
        <v>2628</v>
      </c>
      <c r="F125" s="1853" t="s">
        <v>2611</v>
      </c>
      <c r="G125" s="1853" t="s">
        <v>2629</v>
      </c>
      <c r="H125" s="1853" t="s">
        <v>22</v>
      </c>
      <c r="I125" s="1853" t="s">
        <v>859</v>
      </c>
    </row>
    <row customHeight="1" ht="11.25">
      <c r="A126" s="1853" t="s">
        <v>2253</v>
      </c>
      <c r="B126" s="1853" t="s">
        <v>16</v>
      </c>
      <c r="C126" s="1853" t="s">
        <v>2630</v>
      </c>
      <c r="D126" s="1853" t="s">
        <v>2631</v>
      </c>
      <c r="E126" s="1853" t="s">
        <v>2632</v>
      </c>
      <c r="F126" s="1853" t="s">
        <v>2584</v>
      </c>
      <c r="G126" s="1853" t="s">
        <v>2633</v>
      </c>
      <c r="H126" s="1853" t="s">
        <v>22</v>
      </c>
      <c r="I126" s="1853" t="s">
        <v>859</v>
      </c>
    </row>
    <row customHeight="1" ht="11.25">
      <c r="A127" s="1853" t="s">
        <v>2253</v>
      </c>
      <c r="B127" s="1853" t="s">
        <v>16</v>
      </c>
      <c r="C127" s="1853" t="s">
        <v>2634</v>
      </c>
      <c r="D127" s="1853" t="s">
        <v>2635</v>
      </c>
      <c r="E127" s="1853" t="s">
        <v>2636</v>
      </c>
      <c r="F127" s="1853" t="s">
        <v>2571</v>
      </c>
      <c r="G127" s="1853" t="s">
        <v>2637</v>
      </c>
      <c r="H127" s="1853" t="s">
        <v>22</v>
      </c>
      <c r="I127" s="1853" t="s">
        <v>859</v>
      </c>
    </row>
    <row customHeight="1" ht="11.25">
      <c r="A128" s="1853" t="s">
        <v>2253</v>
      </c>
      <c r="B128" s="1853" t="s">
        <v>16</v>
      </c>
      <c r="C128" s="1853" t="s">
        <v>2638</v>
      </c>
      <c r="D128" s="1853" t="s">
        <v>2635</v>
      </c>
      <c r="E128" s="1853" t="s">
        <v>2639</v>
      </c>
      <c r="F128" s="1853" t="s">
        <v>2640</v>
      </c>
      <c r="G128" s="1853" t="s">
        <v>2641</v>
      </c>
      <c r="H128" s="1853" t="s">
        <v>22</v>
      </c>
      <c r="I128" s="1853" t="s">
        <v>859</v>
      </c>
    </row>
    <row customHeight="1" ht="11.25">
      <c r="A129" s="1853" t="s">
        <v>2253</v>
      </c>
      <c r="B129" s="1853" t="s">
        <v>16</v>
      </c>
      <c r="C129" s="1853" t="s">
        <v>2642</v>
      </c>
      <c r="D129" s="1853" t="s">
        <v>2643</v>
      </c>
      <c r="E129" s="1853" t="s">
        <v>2644</v>
      </c>
      <c r="F129" s="1853" t="s">
        <v>2611</v>
      </c>
      <c r="G129" s="1853" t="s">
        <v>2645</v>
      </c>
      <c r="H129" s="1853" t="s">
        <v>22</v>
      </c>
      <c r="I129" s="1853" t="s">
        <v>859</v>
      </c>
    </row>
    <row customHeight="1" ht="11.25">
      <c r="A130" s="1853" t="s">
        <v>2253</v>
      </c>
      <c r="B130" s="1853" t="s">
        <v>16</v>
      </c>
      <c r="C130" s="1853" t="s">
        <v>2646</v>
      </c>
      <c r="D130" s="1853" t="s">
        <v>2647</v>
      </c>
      <c r="E130" s="1853" t="s">
        <v>2648</v>
      </c>
      <c r="F130" s="1853" t="s">
        <v>2640</v>
      </c>
      <c r="G130" s="1853" t="s">
        <v>2649</v>
      </c>
      <c r="H130" s="1853" t="s">
        <v>22</v>
      </c>
      <c r="I130" s="1853" t="s">
        <v>859</v>
      </c>
    </row>
    <row customHeight="1" ht="11.25">
      <c r="A131" s="1853" t="s">
        <v>2253</v>
      </c>
      <c r="B131" s="1853" t="s">
        <v>16</v>
      </c>
      <c r="C131" s="1853" t="s">
        <v>2650</v>
      </c>
      <c r="D131" s="1853" t="s">
        <v>2651</v>
      </c>
      <c r="E131" s="1853" t="s">
        <v>2652</v>
      </c>
      <c r="F131" s="1853" t="s">
        <v>2275</v>
      </c>
      <c r="G131" s="1853" t="s">
        <v>2653</v>
      </c>
      <c r="H131" s="1853" t="s">
        <v>22</v>
      </c>
      <c r="I131" s="1853" t="s">
        <v>859</v>
      </c>
    </row>
    <row customHeight="1" ht="11.25">
      <c r="A132" s="1853" t="s">
        <v>2253</v>
      </c>
      <c r="B132" s="1853" t="s">
        <v>16</v>
      </c>
      <c r="C132" s="1853" t="s">
        <v>2654</v>
      </c>
      <c r="D132" s="1853" t="s">
        <v>2655</v>
      </c>
      <c r="E132" s="1853" t="s">
        <v>2656</v>
      </c>
      <c r="F132" s="1853" t="s">
        <v>2311</v>
      </c>
      <c r="G132" s="1853" t="s">
        <v>2657</v>
      </c>
      <c r="H132" s="1853" t="s">
        <v>22</v>
      </c>
      <c r="I132" s="1853" t="s">
        <v>859</v>
      </c>
    </row>
    <row customHeight="1" ht="11.25">
      <c r="A133" s="1853" t="s">
        <v>2253</v>
      </c>
      <c r="B133" s="1853" t="s">
        <v>16</v>
      </c>
      <c r="C133" s="1853" t="s">
        <v>2658</v>
      </c>
      <c r="D133" s="1853" t="s">
        <v>2659</v>
      </c>
      <c r="E133" s="1853" t="s">
        <v>2660</v>
      </c>
      <c r="F133" s="1853" t="s">
        <v>2257</v>
      </c>
      <c r="G133" s="1853" t="s">
        <v>2661</v>
      </c>
      <c r="H133" s="1853" t="s">
        <v>22</v>
      </c>
      <c r="I133" s="1853" t="s">
        <v>859</v>
      </c>
    </row>
    <row customHeight="1" ht="11.25">
      <c r="A134" s="1853" t="s">
        <v>2253</v>
      </c>
      <c r="B134" s="1853" t="s">
        <v>16</v>
      </c>
      <c r="C134" s="1853" t="s">
        <v>2662</v>
      </c>
      <c r="D134" s="1853" t="s">
        <v>2663</v>
      </c>
      <c r="E134" s="1853" t="s">
        <v>2664</v>
      </c>
      <c r="F134" s="1853" t="s">
        <v>2571</v>
      </c>
      <c r="G134" s="1853" t="s">
        <v>2665</v>
      </c>
      <c r="H134" s="1853" t="s">
        <v>22</v>
      </c>
      <c r="I134" s="1853" t="s">
        <v>859</v>
      </c>
    </row>
    <row customHeight="1" ht="11.25">
      <c r="A135" s="1853" t="s">
        <v>2253</v>
      </c>
      <c r="B135" s="1853" t="s">
        <v>16</v>
      </c>
      <c r="C135" s="1853" t="s">
        <v>2666</v>
      </c>
      <c r="D135" s="1853" t="s">
        <v>2667</v>
      </c>
      <c r="E135" s="1853" t="s">
        <v>2668</v>
      </c>
      <c r="F135" s="1853" t="s">
        <v>2640</v>
      </c>
      <c r="G135" s="1853" t="s">
        <v>2669</v>
      </c>
      <c r="H135" s="1853" t="s">
        <v>22</v>
      </c>
      <c r="I135" s="1853" t="s">
        <v>859</v>
      </c>
    </row>
    <row customHeight="1" ht="11.25">
      <c r="A136" s="1853" t="s">
        <v>2253</v>
      </c>
      <c r="B136" s="1853" t="s">
        <v>16</v>
      </c>
      <c r="C136" s="1853" t="s">
        <v>2670</v>
      </c>
      <c r="D136" s="1853" t="s">
        <v>2671</v>
      </c>
      <c r="E136" s="1853" t="s">
        <v>2672</v>
      </c>
      <c r="F136" s="1853" t="s">
        <v>2673</v>
      </c>
      <c r="G136" s="1853" t="s">
        <v>2674</v>
      </c>
      <c r="H136" s="1853" t="s">
        <v>22</v>
      </c>
      <c r="I136" s="1853" t="s">
        <v>859</v>
      </c>
    </row>
    <row customHeight="1" ht="11.25">
      <c r="A137" s="1853" t="s">
        <v>2253</v>
      </c>
      <c r="B137" s="1853" t="s">
        <v>16</v>
      </c>
      <c r="C137" s="1853" t="s">
        <v>2391</v>
      </c>
      <c r="D137" s="1853" t="s">
        <v>2392</v>
      </c>
      <c r="E137" s="1853" t="s">
        <v>2393</v>
      </c>
      <c r="F137" s="1853" t="s">
        <v>2275</v>
      </c>
      <c r="G137" s="1853" t="s">
        <v>2394</v>
      </c>
      <c r="H137" s="1853" t="s">
        <v>22</v>
      </c>
      <c r="I137" s="1853" t="s">
        <v>859</v>
      </c>
    </row>
    <row customHeight="1" ht="11.25">
      <c r="A138" s="1853" t="s">
        <v>2253</v>
      </c>
      <c r="B138" s="1853" t="s">
        <v>16</v>
      </c>
      <c r="C138" s="1853" t="s">
        <v>2675</v>
      </c>
      <c r="D138" s="1853" t="s">
        <v>2676</v>
      </c>
      <c r="E138" s="1853" t="s">
        <v>2677</v>
      </c>
      <c r="F138" s="1853" t="s">
        <v>2257</v>
      </c>
      <c r="G138" s="1853" t="s">
        <v>2678</v>
      </c>
      <c r="H138" s="1853" t="s">
        <v>22</v>
      </c>
      <c r="I138" s="1853" t="s">
        <v>859</v>
      </c>
    </row>
    <row customHeight="1" ht="11.25">
      <c r="A139" s="1853" t="s">
        <v>2253</v>
      </c>
      <c r="B139" s="1853" t="s">
        <v>16</v>
      </c>
      <c r="C139" s="1853" t="s">
        <v>2679</v>
      </c>
      <c r="D139" s="1853" t="s">
        <v>2680</v>
      </c>
      <c r="E139" s="1853" t="s">
        <v>2681</v>
      </c>
      <c r="F139" s="1853" t="s">
        <v>2602</v>
      </c>
      <c r="G139" s="1853" t="s">
        <v>2682</v>
      </c>
      <c r="H139" s="1853" t="s">
        <v>22</v>
      </c>
      <c r="I139" s="1853" t="s">
        <v>859</v>
      </c>
    </row>
    <row customHeight="1" ht="11.25">
      <c r="A140" s="1853" t="s">
        <v>2253</v>
      </c>
      <c r="B140" s="1853" t="s">
        <v>16</v>
      </c>
      <c r="C140" s="1853" t="s">
        <v>2683</v>
      </c>
      <c r="D140" s="1853" t="s">
        <v>2684</v>
      </c>
      <c r="E140" s="1853" t="s">
        <v>2685</v>
      </c>
      <c r="F140" s="1853" t="s">
        <v>2311</v>
      </c>
      <c r="G140" s="1853" t="s">
        <v>2686</v>
      </c>
      <c r="H140" s="1853" t="s">
        <v>22</v>
      </c>
      <c r="I140" s="1853" t="s">
        <v>859</v>
      </c>
    </row>
    <row customHeight="1" ht="11.25">
      <c r="A141" s="1853" t="s">
        <v>2253</v>
      </c>
      <c r="B141" s="1853" t="s">
        <v>16</v>
      </c>
      <c r="C141" s="1853" t="s">
        <v>2687</v>
      </c>
      <c r="D141" s="1853" t="s">
        <v>2688</v>
      </c>
      <c r="E141" s="1853" t="s">
        <v>2689</v>
      </c>
      <c r="F141" s="1853" t="s">
        <v>2597</v>
      </c>
      <c r="G141" s="1853" t="s">
        <v>2690</v>
      </c>
      <c r="H141" s="1853" t="s">
        <v>22</v>
      </c>
      <c r="I141" s="1853" t="s">
        <v>859</v>
      </c>
    </row>
    <row customHeight="1" ht="11.25">
      <c r="A142" s="1853" t="s">
        <v>2253</v>
      </c>
      <c r="B142" s="1853" t="s">
        <v>16</v>
      </c>
      <c r="C142" s="1853" t="s">
        <v>2691</v>
      </c>
      <c r="D142" s="1853" t="s">
        <v>2692</v>
      </c>
      <c r="E142" s="1853" t="s">
        <v>2693</v>
      </c>
      <c r="F142" s="1853" t="s">
        <v>2499</v>
      </c>
      <c r="G142" s="1853" t="s">
        <v>2694</v>
      </c>
      <c r="H142" s="1853" t="s">
        <v>22</v>
      </c>
      <c r="I142" s="1853" t="s">
        <v>859</v>
      </c>
    </row>
    <row customHeight="1" ht="11.25">
      <c r="A143" s="1853" t="s">
        <v>2253</v>
      </c>
      <c r="B143" s="1853" t="s">
        <v>16</v>
      </c>
      <c r="C143" s="1853" t="s">
        <v>2695</v>
      </c>
      <c r="D143" s="1853" t="s">
        <v>2696</v>
      </c>
      <c r="E143" s="1853" t="s">
        <v>2697</v>
      </c>
      <c r="F143" s="1853" t="s">
        <v>2311</v>
      </c>
      <c r="G143" s="1853" t="s">
        <v>2686</v>
      </c>
      <c r="H143" s="1853" t="s">
        <v>22</v>
      </c>
      <c r="I143" s="1853" t="s">
        <v>859</v>
      </c>
    </row>
    <row customHeight="1" ht="11.25">
      <c r="A144" s="1853" t="s">
        <v>2253</v>
      </c>
      <c r="B144" s="1853" t="s">
        <v>16</v>
      </c>
      <c r="C144" s="1853" t="s">
        <v>2420</v>
      </c>
      <c r="D144" s="1853" t="s">
        <v>2421</v>
      </c>
      <c r="E144" s="1853" t="s">
        <v>2422</v>
      </c>
      <c r="F144" s="1853" t="s">
        <v>2311</v>
      </c>
      <c r="G144" s="1853" t="s">
        <v>2423</v>
      </c>
      <c r="H144" s="1853" t="s">
        <v>22</v>
      </c>
      <c r="I144" s="1853" t="s">
        <v>859</v>
      </c>
    </row>
    <row customHeight="1" ht="11.25">
      <c r="A145" s="1853" t="s">
        <v>2253</v>
      </c>
      <c r="B145" s="1853" t="s">
        <v>16</v>
      </c>
      <c r="C145" s="1853" t="s">
        <v>2698</v>
      </c>
      <c r="D145" s="1853" t="s">
        <v>2699</v>
      </c>
      <c r="E145" s="1853" t="s">
        <v>2700</v>
      </c>
      <c r="F145" s="1853" t="s">
        <v>2701</v>
      </c>
      <c r="G145" s="1853" t="s">
        <v>2702</v>
      </c>
      <c r="H145" s="1853" t="s">
        <v>22</v>
      </c>
      <c r="I145" s="1853" t="s">
        <v>859</v>
      </c>
    </row>
    <row customHeight="1" ht="11.25">
      <c r="A146" s="1853" t="s">
        <v>2253</v>
      </c>
      <c r="B146" s="1853" t="s">
        <v>16</v>
      </c>
      <c r="C146" s="1853" t="s">
        <v>2703</v>
      </c>
      <c r="D146" s="1853" t="s">
        <v>2704</v>
      </c>
      <c r="E146" s="1853" t="s">
        <v>2705</v>
      </c>
      <c r="F146" s="1853" t="s">
        <v>2571</v>
      </c>
      <c r="G146" s="1853" t="s">
        <v>2706</v>
      </c>
      <c r="H146" s="1853" t="s">
        <v>22</v>
      </c>
      <c r="I146" s="1853" t="s">
        <v>859</v>
      </c>
    </row>
    <row customHeight="1" ht="11.25">
      <c r="A147" s="1853" t="s">
        <v>2253</v>
      </c>
      <c r="B147" s="1853" t="s">
        <v>16</v>
      </c>
      <c r="C147" s="1853" t="s">
        <v>2707</v>
      </c>
      <c r="D147" s="1853" t="s">
        <v>2708</v>
      </c>
      <c r="E147" s="1853" t="s">
        <v>2709</v>
      </c>
      <c r="F147" s="1853" t="s">
        <v>2442</v>
      </c>
      <c r="G147" s="1853" t="s">
        <v>2710</v>
      </c>
      <c r="H147" s="1853" t="s">
        <v>22</v>
      </c>
      <c r="I147" s="1853" t="s">
        <v>859</v>
      </c>
    </row>
    <row customHeight="1" ht="11.25">
      <c r="A148" s="1853" t="s">
        <v>2253</v>
      </c>
      <c r="B148" s="1853" t="s">
        <v>16</v>
      </c>
      <c r="C148" s="1853" t="s">
        <v>2711</v>
      </c>
      <c r="D148" s="1853" t="s">
        <v>2712</v>
      </c>
      <c r="E148" s="1853" t="s">
        <v>2713</v>
      </c>
      <c r="F148" s="1853" t="s">
        <v>2287</v>
      </c>
      <c r="G148" s="1853" t="s">
        <v>2454</v>
      </c>
      <c r="H148" s="1853" t="s">
        <v>22</v>
      </c>
      <c r="I148" s="1853" t="s">
        <v>859</v>
      </c>
    </row>
    <row customHeight="1" ht="11.25">
      <c r="A149" s="1853" t="s">
        <v>2253</v>
      </c>
      <c r="B149" s="1853" t="s">
        <v>16</v>
      </c>
      <c r="C149" s="1853" t="s">
        <v>2714</v>
      </c>
      <c r="D149" s="1853" t="s">
        <v>2715</v>
      </c>
      <c r="E149" s="1853" t="s">
        <v>2716</v>
      </c>
      <c r="F149" s="1853" t="s">
        <v>2442</v>
      </c>
      <c r="G149" s="1853" t="s">
        <v>2717</v>
      </c>
      <c r="H149" s="1853" t="s">
        <v>22</v>
      </c>
      <c r="I149" s="1853" t="s">
        <v>859</v>
      </c>
    </row>
    <row customHeight="1" ht="11.25">
      <c r="A150" s="1853" t="s">
        <v>2253</v>
      </c>
      <c r="B150" s="1853" t="s">
        <v>16</v>
      </c>
      <c r="C150" s="1853" t="s">
        <v>2718</v>
      </c>
      <c r="D150" s="1853" t="s">
        <v>2719</v>
      </c>
      <c r="E150" s="1853" t="s">
        <v>2720</v>
      </c>
      <c r="F150" s="1853" t="s">
        <v>2597</v>
      </c>
      <c r="G150" s="1853" t="s">
        <v>2721</v>
      </c>
      <c r="H150" s="1853" t="s">
        <v>22</v>
      </c>
      <c r="I150" s="1853" t="s">
        <v>859</v>
      </c>
    </row>
    <row customHeight="1" ht="11.25">
      <c r="A151" s="1853" t="s">
        <v>2253</v>
      </c>
      <c r="B151" s="1853" t="s">
        <v>16</v>
      </c>
      <c r="C151" s="1853" t="s">
        <v>2491</v>
      </c>
      <c r="D151" s="1853" t="s">
        <v>2492</v>
      </c>
      <c r="E151" s="1853" t="s">
        <v>2493</v>
      </c>
      <c r="F151" s="1853" t="s">
        <v>2494</v>
      </c>
      <c r="G151" s="1853" t="s">
        <v>2495</v>
      </c>
      <c r="H151" s="1853" t="s">
        <v>22</v>
      </c>
      <c r="I151" s="1853" t="s">
        <v>859</v>
      </c>
    </row>
    <row customHeight="1" ht="11.25">
      <c r="A152" s="1853" t="s">
        <v>2253</v>
      </c>
      <c r="B152" s="1853" t="s">
        <v>16</v>
      </c>
      <c r="C152" s="1853" t="s">
        <v>2722</v>
      </c>
      <c r="D152" s="1853" t="s">
        <v>2723</v>
      </c>
      <c r="E152" s="1853" t="s">
        <v>2724</v>
      </c>
      <c r="F152" s="1853" t="s">
        <v>2297</v>
      </c>
      <c r="G152" s="1853" t="s">
        <v>2725</v>
      </c>
      <c r="H152" s="1853" t="s">
        <v>22</v>
      </c>
      <c r="I152" s="1853" t="s">
        <v>859</v>
      </c>
    </row>
    <row customHeight="1" ht="11.25">
      <c r="A153" s="1853" t="s">
        <v>2253</v>
      </c>
      <c r="B153" s="1853" t="s">
        <v>16</v>
      </c>
      <c r="C153" s="1853" t="s">
        <v>2510</v>
      </c>
      <c r="D153" s="1853" t="s">
        <v>2511</v>
      </c>
      <c r="E153" s="1853" t="s">
        <v>2512</v>
      </c>
      <c r="F153" s="1853" t="s">
        <v>2513</v>
      </c>
      <c r="G153" s="1853" t="s">
        <v>2514</v>
      </c>
      <c r="H153" s="1853" t="s">
        <v>22</v>
      </c>
      <c r="I153" s="1853" t="s">
        <v>859</v>
      </c>
    </row>
    <row customHeight="1" ht="11.25">
      <c r="A154" s="1853" t="s">
        <v>2253</v>
      </c>
      <c r="B154" s="1853" t="s">
        <v>16</v>
      </c>
      <c r="C154" s="1853" t="s">
        <v>22</v>
      </c>
      <c r="D154" s="1853" t="s">
        <v>2527</v>
      </c>
      <c r="E154" s="1853" t="s">
        <v>2528</v>
      </c>
      <c r="F154" s="1853" t="s">
        <v>2529</v>
      </c>
      <c r="G154" s="1853" t="s">
        <v>22</v>
      </c>
      <c r="H154" s="1853" t="s">
        <v>22</v>
      </c>
      <c r="I154" s="1853" t="s">
        <v>859</v>
      </c>
    </row>
    <row customHeight="1" ht="11.25">
      <c r="A155" s="1853" t="s">
        <v>2253</v>
      </c>
      <c r="B155" s="1853" t="s">
        <v>16</v>
      </c>
      <c r="C155" s="1853" t="s">
        <v>2726</v>
      </c>
      <c r="D155" s="1853" t="s">
        <v>2727</v>
      </c>
      <c r="E155" s="1853" t="s">
        <v>2728</v>
      </c>
      <c r="F155" s="1853" t="s">
        <v>2311</v>
      </c>
      <c r="G155" s="1853" t="s">
        <v>2729</v>
      </c>
      <c r="H155" s="1853" t="s">
        <v>22</v>
      </c>
      <c r="I155" s="1853" t="s">
        <v>859</v>
      </c>
    </row>
    <row customHeight="1" ht="11.25">
      <c r="A156" s="1853" t="s">
        <v>2253</v>
      </c>
      <c r="B156" s="1853" t="s">
        <v>16</v>
      </c>
      <c r="C156" s="1853" t="s">
        <v>2730</v>
      </c>
      <c r="D156" s="1853" t="s">
        <v>2731</v>
      </c>
      <c r="E156" s="1853" t="s">
        <v>2732</v>
      </c>
      <c r="F156" s="1853" t="s">
        <v>2602</v>
      </c>
      <c r="G156" s="1853" t="s">
        <v>2733</v>
      </c>
      <c r="H156" s="1853" t="s">
        <v>22</v>
      </c>
      <c r="I156" s="1853" t="s">
        <v>859</v>
      </c>
    </row>
    <row customHeight="1" ht="11.25">
      <c r="A157" s="1853" t="s">
        <v>2253</v>
      </c>
      <c r="B157" s="1853" t="s">
        <v>16</v>
      </c>
      <c r="C157" s="1853" t="s">
        <v>2734</v>
      </c>
      <c r="D157" s="1853" t="s">
        <v>2735</v>
      </c>
      <c r="E157" s="1853" t="s">
        <v>2736</v>
      </c>
      <c r="F157" s="1853" t="s">
        <v>2584</v>
      </c>
      <c r="G157" s="1853" t="s">
        <v>2737</v>
      </c>
      <c r="H157" s="1853" t="s">
        <v>22</v>
      </c>
      <c r="I157" s="1853" t="s">
        <v>859</v>
      </c>
    </row>
    <row customHeight="1" ht="11.25">
      <c r="A158" s="1853" t="s">
        <v>2253</v>
      </c>
      <c r="B158" s="1853" t="s">
        <v>16</v>
      </c>
      <c r="C158" s="1853" t="s">
        <v>2738</v>
      </c>
      <c r="D158" s="1853" t="s">
        <v>2739</v>
      </c>
      <c r="E158" s="1853" t="s">
        <v>2740</v>
      </c>
      <c r="F158" s="1853" t="s">
        <v>2602</v>
      </c>
      <c r="G158" s="1853" t="s">
        <v>2741</v>
      </c>
      <c r="H158" s="1853" t="s">
        <v>22</v>
      </c>
      <c r="I158" s="1853" t="s">
        <v>859</v>
      </c>
    </row>
    <row customHeight="1" ht="11.25">
      <c r="A159" s="1853" t="s">
        <v>2253</v>
      </c>
      <c r="B159" s="1853" t="s">
        <v>16</v>
      </c>
      <c r="C159" s="1853" t="s">
        <v>2535</v>
      </c>
      <c r="D159" s="1853" t="s">
        <v>2536</v>
      </c>
      <c r="E159" s="1853" t="s">
        <v>2537</v>
      </c>
      <c r="F159" s="1853" t="s">
        <v>2538</v>
      </c>
      <c r="G159" s="1853" t="s">
        <v>22</v>
      </c>
      <c r="H159" s="1853" t="s">
        <v>22</v>
      </c>
      <c r="I159" s="1853" t="s">
        <v>859</v>
      </c>
    </row>
    <row customHeight="1" ht="11.25">
      <c r="A160" s="1853" t="s">
        <v>2253</v>
      </c>
      <c r="B160" s="1853" t="s">
        <v>16</v>
      </c>
      <c r="C160" s="1853" t="s">
        <v>2539</v>
      </c>
      <c r="D160" s="1853" t="s">
        <v>2540</v>
      </c>
      <c r="E160" s="1853" t="s">
        <v>2541</v>
      </c>
      <c r="F160" s="1853" t="s">
        <v>2542</v>
      </c>
      <c r="G160" s="1853" t="s">
        <v>2543</v>
      </c>
      <c r="H160" s="1853" t="s">
        <v>22</v>
      </c>
      <c r="I160" s="1853" t="s">
        <v>859</v>
      </c>
    </row>
    <row customHeight="1" ht="11.25">
      <c r="A161" s="1853" t="s">
        <v>2253</v>
      </c>
      <c r="B161" s="1853" t="s">
        <v>16</v>
      </c>
      <c r="C161" s="1853" t="s">
        <v>2547</v>
      </c>
      <c r="D161" s="1853" t="s">
        <v>2548</v>
      </c>
      <c r="E161" s="1853" t="s">
        <v>2549</v>
      </c>
      <c r="F161" s="1853" t="s">
        <v>2550</v>
      </c>
      <c r="G161" s="1853" t="s">
        <v>2370</v>
      </c>
      <c r="H161" s="1853" t="s">
        <v>22</v>
      </c>
      <c r="I161" s="1853" t="s">
        <v>859</v>
      </c>
    </row>
    <row customHeight="1" ht="11.25">
      <c r="A162" s="1853" t="s">
        <v>2253</v>
      </c>
      <c r="B162" s="1853" t="s">
        <v>16</v>
      </c>
      <c r="C162" s="1853" t="s">
        <v>2742</v>
      </c>
      <c r="D162" s="1853" t="s">
        <v>2743</v>
      </c>
      <c r="E162" s="1853" t="s">
        <v>2744</v>
      </c>
      <c r="F162" s="1853" t="s">
        <v>2597</v>
      </c>
      <c r="G162" s="1853" t="s">
        <v>2745</v>
      </c>
      <c r="H162" s="1853" t="s">
        <v>22</v>
      </c>
      <c r="I162" s="1853" t="s">
        <v>859</v>
      </c>
    </row>
    <row customHeight="1" ht="11.25">
      <c r="A163" s="1853" t="s">
        <v>2253</v>
      </c>
      <c r="B163" s="1853" t="s">
        <v>16</v>
      </c>
      <c r="C163" s="1853" t="s">
        <v>2551</v>
      </c>
      <c r="D163" s="1853" t="s">
        <v>2552</v>
      </c>
      <c r="E163" s="1853" t="s">
        <v>2553</v>
      </c>
      <c r="F163" s="1853" t="s">
        <v>2554</v>
      </c>
      <c r="G163" s="1853" t="s">
        <v>2555</v>
      </c>
      <c r="H163" s="1853" t="s">
        <v>22</v>
      </c>
      <c r="I163" s="1853" t="s">
        <v>859</v>
      </c>
    </row>
    <row customHeight="1" ht="11.25">
      <c r="A164" s="1853" t="s">
        <v>2253</v>
      </c>
      <c r="B164" s="1853" t="s">
        <v>16</v>
      </c>
      <c r="C164" s="1853" t="s">
        <v>2560</v>
      </c>
      <c r="D164" s="1853" t="s">
        <v>2561</v>
      </c>
      <c r="E164" s="1853" t="s">
        <v>2562</v>
      </c>
      <c r="F164" s="1853" t="s">
        <v>2262</v>
      </c>
      <c r="G164" s="1853" t="s">
        <v>2563</v>
      </c>
      <c r="H164" s="1853" t="s">
        <v>22</v>
      </c>
      <c r="I164" s="1853" t="s">
        <v>912</v>
      </c>
    </row>
    <row customHeight="1" ht="11.25">
      <c r="A165" s="1853" t="s">
        <v>2253</v>
      </c>
      <c r="B165" s="1853" t="s">
        <v>16</v>
      </c>
      <c r="C165" s="1853" t="s">
        <v>2259</v>
      </c>
      <c r="D165" s="1853" t="s">
        <v>2260</v>
      </c>
      <c r="E165" s="1853" t="s">
        <v>2261</v>
      </c>
      <c r="F165" s="1853" t="s">
        <v>2262</v>
      </c>
      <c r="G165" s="1853" t="s">
        <v>2263</v>
      </c>
      <c r="H165" s="1853" t="s">
        <v>22</v>
      </c>
      <c r="I165" s="1853" t="s">
        <v>912</v>
      </c>
    </row>
    <row customHeight="1" ht="11.25">
      <c r="A166" s="1853" t="s">
        <v>2253</v>
      </c>
      <c r="B166" s="1853" t="s">
        <v>16</v>
      </c>
      <c r="C166" s="1853" t="s">
        <v>2308</v>
      </c>
      <c r="D166" s="1853" t="s">
        <v>2309</v>
      </c>
      <c r="E166" s="1853" t="s">
        <v>2310</v>
      </c>
      <c r="F166" s="1853" t="s">
        <v>2311</v>
      </c>
      <c r="G166" s="1853" t="s">
        <v>2312</v>
      </c>
      <c r="H166" s="1853" t="s">
        <v>22</v>
      </c>
      <c r="I166" s="1853" t="s">
        <v>912</v>
      </c>
    </row>
    <row customHeight="1" ht="11.25">
      <c r="A167" s="1853" t="s">
        <v>2253</v>
      </c>
      <c r="B167" s="1853" t="s">
        <v>16</v>
      </c>
      <c r="C167" s="1853" t="s">
        <v>2326</v>
      </c>
      <c r="D167" s="1853" t="s">
        <v>2327</v>
      </c>
      <c r="E167" s="1853" t="s">
        <v>2328</v>
      </c>
      <c r="F167" s="1853" t="s">
        <v>2287</v>
      </c>
      <c r="G167" s="1853" t="s">
        <v>2329</v>
      </c>
      <c r="H167" s="1853" t="s">
        <v>22</v>
      </c>
      <c r="I167" s="1853" t="s">
        <v>912</v>
      </c>
    </row>
    <row customHeight="1" ht="11.25">
      <c r="A168" s="1853" t="s">
        <v>2253</v>
      </c>
      <c r="B168" s="1853" t="s">
        <v>16</v>
      </c>
      <c r="C168" s="1853" t="s">
        <v>2330</v>
      </c>
      <c r="D168" s="1853" t="s">
        <v>2331</v>
      </c>
      <c r="E168" s="1853" t="s">
        <v>2332</v>
      </c>
      <c r="F168" s="1853" t="s">
        <v>2275</v>
      </c>
      <c r="G168" s="1853" t="s">
        <v>2333</v>
      </c>
      <c r="H168" s="1853" t="s">
        <v>22</v>
      </c>
      <c r="I168" s="1853" t="s">
        <v>912</v>
      </c>
    </row>
    <row customHeight="1" ht="11.25">
      <c r="A169" s="1853" t="s">
        <v>2253</v>
      </c>
      <c r="B169" s="1853" t="s">
        <v>16</v>
      </c>
      <c r="C169" s="1853" t="s">
        <v>2746</v>
      </c>
      <c r="D169" s="1853" t="s">
        <v>2747</v>
      </c>
      <c r="E169" s="1853" t="s">
        <v>2748</v>
      </c>
      <c r="F169" s="1853" t="s">
        <v>2287</v>
      </c>
      <c r="G169" s="1853" t="s">
        <v>2749</v>
      </c>
      <c r="H169" s="1853" t="s">
        <v>22</v>
      </c>
      <c r="I169" s="1853" t="s">
        <v>912</v>
      </c>
    </row>
    <row customHeight="1" ht="11.25">
      <c r="A170" s="1853" t="s">
        <v>2253</v>
      </c>
      <c r="B170" s="1853" t="s">
        <v>16</v>
      </c>
      <c r="C170" s="1853" t="s">
        <v>2617</v>
      </c>
      <c r="D170" s="1853" t="s">
        <v>2618</v>
      </c>
      <c r="E170" s="1853" t="s">
        <v>2619</v>
      </c>
      <c r="F170" s="1853" t="s">
        <v>2287</v>
      </c>
      <c r="G170" s="1853" t="s">
        <v>2620</v>
      </c>
      <c r="H170" s="1853" t="s">
        <v>22</v>
      </c>
      <c r="I170" s="1853" t="s">
        <v>912</v>
      </c>
    </row>
    <row customHeight="1" ht="11.25">
      <c r="A171" s="1853" t="s">
        <v>2253</v>
      </c>
      <c r="B171" s="1853" t="s">
        <v>16</v>
      </c>
      <c r="C171" s="1853" t="s">
        <v>2750</v>
      </c>
      <c r="D171" s="1853" t="s">
        <v>2751</v>
      </c>
      <c r="E171" s="1853" t="s">
        <v>2752</v>
      </c>
      <c r="F171" s="1853" t="s">
        <v>2624</v>
      </c>
      <c r="G171" s="1853" t="s">
        <v>2753</v>
      </c>
      <c r="H171" s="1853" t="s">
        <v>22</v>
      </c>
      <c r="I171" s="1853" t="s">
        <v>912</v>
      </c>
    </row>
    <row customHeight="1" ht="11.25">
      <c r="A172" s="1853" t="s">
        <v>2253</v>
      </c>
      <c r="B172" s="1853" t="s">
        <v>16</v>
      </c>
      <c r="C172" s="1853" t="s">
        <v>2391</v>
      </c>
      <c r="D172" s="1853" t="s">
        <v>2392</v>
      </c>
      <c r="E172" s="1853" t="s">
        <v>2393</v>
      </c>
      <c r="F172" s="1853" t="s">
        <v>2275</v>
      </c>
      <c r="G172" s="1853" t="s">
        <v>2394</v>
      </c>
      <c r="H172" s="1853" t="s">
        <v>22</v>
      </c>
      <c r="I172" s="1853" t="s">
        <v>912</v>
      </c>
    </row>
    <row customHeight="1" ht="11.25">
      <c r="A173" s="1853" t="s">
        <v>2253</v>
      </c>
      <c r="B173" s="1853" t="s">
        <v>16</v>
      </c>
      <c r="C173" s="1853" t="s">
        <v>2754</v>
      </c>
      <c r="D173" s="1853" t="s">
        <v>2755</v>
      </c>
      <c r="E173" s="1853" t="s">
        <v>2756</v>
      </c>
      <c r="F173" s="1853" t="s">
        <v>2757</v>
      </c>
      <c r="G173" s="1853" t="s">
        <v>22</v>
      </c>
      <c r="H173" s="1853" t="s">
        <v>22</v>
      </c>
      <c r="I173" s="1853" t="s">
        <v>912</v>
      </c>
    </row>
    <row customHeight="1" ht="11.25">
      <c r="A174" s="1853" t="s">
        <v>2253</v>
      </c>
      <c r="B174" s="1853" t="s">
        <v>16</v>
      </c>
      <c r="C174" s="1853" t="s">
        <v>2695</v>
      </c>
      <c r="D174" s="1853" t="s">
        <v>2696</v>
      </c>
      <c r="E174" s="1853" t="s">
        <v>2697</v>
      </c>
      <c r="F174" s="1853" t="s">
        <v>2311</v>
      </c>
      <c r="G174" s="1853" t="s">
        <v>2686</v>
      </c>
      <c r="H174" s="1853" t="s">
        <v>22</v>
      </c>
      <c r="I174" s="1853" t="s">
        <v>912</v>
      </c>
    </row>
    <row customHeight="1" ht="11.25">
      <c r="A175" s="1853" t="s">
        <v>2253</v>
      </c>
      <c r="B175" s="1853" t="s">
        <v>16</v>
      </c>
      <c r="C175" s="1853" t="s">
        <v>2420</v>
      </c>
      <c r="D175" s="1853" t="s">
        <v>2421</v>
      </c>
      <c r="E175" s="1853" t="s">
        <v>2422</v>
      </c>
      <c r="F175" s="1853" t="s">
        <v>2311</v>
      </c>
      <c r="G175" s="1853" t="s">
        <v>2423</v>
      </c>
      <c r="H175" s="1853" t="s">
        <v>22</v>
      </c>
      <c r="I175" s="1853" t="s">
        <v>912</v>
      </c>
    </row>
    <row customHeight="1" ht="11.25">
      <c r="A176" s="1853" t="s">
        <v>2253</v>
      </c>
      <c r="B176" s="1853" t="s">
        <v>16</v>
      </c>
      <c r="C176" s="1853" t="s">
        <v>2698</v>
      </c>
      <c r="D176" s="1853" t="s">
        <v>2699</v>
      </c>
      <c r="E176" s="1853" t="s">
        <v>2700</v>
      </c>
      <c r="F176" s="1853" t="s">
        <v>2701</v>
      </c>
      <c r="G176" s="1853" t="s">
        <v>2702</v>
      </c>
      <c r="H176" s="1853" t="s">
        <v>22</v>
      </c>
      <c r="I176" s="1853" t="s">
        <v>912</v>
      </c>
    </row>
    <row customHeight="1" ht="11.25">
      <c r="A177" s="1853" t="s">
        <v>2253</v>
      </c>
      <c r="B177" s="1853" t="s">
        <v>16</v>
      </c>
      <c r="C177" s="1853" t="s">
        <v>2424</v>
      </c>
      <c r="D177" s="1853" t="s">
        <v>2425</v>
      </c>
      <c r="E177" s="1853" t="s">
        <v>2426</v>
      </c>
      <c r="F177" s="1853" t="s">
        <v>2427</v>
      </c>
      <c r="G177" s="1853" t="s">
        <v>2428</v>
      </c>
      <c r="H177" s="1853" t="s">
        <v>22</v>
      </c>
      <c r="I177" s="1853" t="s">
        <v>912</v>
      </c>
    </row>
    <row customHeight="1" ht="11.25">
      <c r="A178" s="1853" t="s">
        <v>2253</v>
      </c>
      <c r="B178" s="1853" t="s">
        <v>16</v>
      </c>
      <c r="C178" s="1853" t="s">
        <v>2711</v>
      </c>
      <c r="D178" s="1853" t="s">
        <v>2712</v>
      </c>
      <c r="E178" s="1853" t="s">
        <v>2713</v>
      </c>
      <c r="F178" s="1853" t="s">
        <v>2287</v>
      </c>
      <c r="G178" s="1853" t="s">
        <v>2454</v>
      </c>
      <c r="H178" s="1853" t="s">
        <v>22</v>
      </c>
      <c r="I178" s="1853" t="s">
        <v>912</v>
      </c>
    </row>
    <row customHeight="1" ht="11.25">
      <c r="A179" s="1853" t="s">
        <v>2253</v>
      </c>
      <c r="B179" s="1853" t="s">
        <v>16</v>
      </c>
      <c r="C179" s="1853" t="s">
        <v>2758</v>
      </c>
      <c r="D179" s="1853" t="s">
        <v>2759</v>
      </c>
      <c r="E179" s="1853" t="s">
        <v>2760</v>
      </c>
      <c r="F179" s="1853" t="s">
        <v>2257</v>
      </c>
      <c r="G179" s="1853" t="s">
        <v>2761</v>
      </c>
      <c r="H179" s="1853" t="s">
        <v>22</v>
      </c>
      <c r="I179" s="1853" t="s">
        <v>912</v>
      </c>
    </row>
    <row customHeight="1" ht="11.25">
      <c r="A180" s="1853" t="s">
        <v>2253</v>
      </c>
      <c r="B180" s="1853" t="s">
        <v>16</v>
      </c>
      <c r="C180" s="1853" t="s">
        <v>2762</v>
      </c>
      <c r="D180" s="1853" t="s">
        <v>2763</v>
      </c>
      <c r="E180" s="1853" t="s">
        <v>2764</v>
      </c>
      <c r="F180" s="1853" t="s">
        <v>2499</v>
      </c>
      <c r="G180" s="1853" t="s">
        <v>2765</v>
      </c>
      <c r="H180" s="1853" t="s">
        <v>22</v>
      </c>
      <c r="I180" s="1853" t="s">
        <v>912</v>
      </c>
    </row>
    <row customHeight="1" ht="11.25">
      <c r="A181" s="1853" t="s">
        <v>2253</v>
      </c>
      <c r="B181" s="1853" t="s">
        <v>16</v>
      </c>
      <c r="C181" s="1853" t="s">
        <v>2714</v>
      </c>
      <c r="D181" s="1853" t="s">
        <v>2715</v>
      </c>
      <c r="E181" s="1853" t="s">
        <v>2716</v>
      </c>
      <c r="F181" s="1853" t="s">
        <v>2442</v>
      </c>
      <c r="G181" s="1853" t="s">
        <v>2717</v>
      </c>
      <c r="H181" s="1853" t="s">
        <v>22</v>
      </c>
      <c r="I181" s="1853" t="s">
        <v>912</v>
      </c>
    </row>
    <row customHeight="1" ht="11.25">
      <c r="A182" s="1853" t="s">
        <v>2253</v>
      </c>
      <c r="B182" s="1853" t="s">
        <v>16</v>
      </c>
      <c r="C182" s="1853" t="s">
        <v>2766</v>
      </c>
      <c r="D182" s="1853" t="s">
        <v>2767</v>
      </c>
      <c r="E182" s="1853" t="s">
        <v>2768</v>
      </c>
      <c r="F182" s="1853" t="s">
        <v>2769</v>
      </c>
      <c r="G182" s="1853" t="s">
        <v>2770</v>
      </c>
      <c r="H182" s="1853" t="s">
        <v>22</v>
      </c>
      <c r="I182" s="1853" t="s">
        <v>912</v>
      </c>
    </row>
    <row customHeight="1" ht="11.25">
      <c r="A183" s="1853" t="s">
        <v>2253</v>
      </c>
      <c r="B183" s="1853" t="s">
        <v>16</v>
      </c>
      <c r="C183" s="1853" t="s">
        <v>2771</v>
      </c>
      <c r="D183" s="1853" t="s">
        <v>2772</v>
      </c>
      <c r="E183" s="1853" t="s">
        <v>2773</v>
      </c>
      <c r="F183" s="1853" t="s">
        <v>2311</v>
      </c>
      <c r="G183" s="1853" t="s">
        <v>2774</v>
      </c>
      <c r="H183" s="1853" t="s">
        <v>22</v>
      </c>
      <c r="I183" s="1853" t="s">
        <v>912</v>
      </c>
    </row>
    <row customHeight="1" ht="11.25">
      <c r="A184" s="1853" t="s">
        <v>2253</v>
      </c>
      <c r="B184" s="1853" t="s">
        <v>16</v>
      </c>
      <c r="C184" s="1853" t="s">
        <v>2491</v>
      </c>
      <c r="D184" s="1853" t="s">
        <v>2492</v>
      </c>
      <c r="E184" s="1853" t="s">
        <v>2493</v>
      </c>
      <c r="F184" s="1853" t="s">
        <v>2494</v>
      </c>
      <c r="G184" s="1853" t="s">
        <v>2495</v>
      </c>
      <c r="H184" s="1853" t="s">
        <v>22</v>
      </c>
      <c r="I184" s="1853" t="s">
        <v>912</v>
      </c>
    </row>
    <row customHeight="1" ht="11.25">
      <c r="A185" s="1853" t="s">
        <v>2253</v>
      </c>
      <c r="B185" s="1853" t="s">
        <v>16</v>
      </c>
      <c r="C185" s="1853" t="s">
        <v>2501</v>
      </c>
      <c r="D185" s="1853" t="s">
        <v>2502</v>
      </c>
      <c r="E185" s="1853" t="s">
        <v>2503</v>
      </c>
      <c r="F185" s="1853" t="s">
        <v>2504</v>
      </c>
      <c r="G185" s="1853" t="s">
        <v>2505</v>
      </c>
      <c r="H185" s="1853" t="s">
        <v>22</v>
      </c>
      <c r="I185" s="1853" t="s">
        <v>912</v>
      </c>
    </row>
    <row customHeight="1" ht="11.25">
      <c r="A186" s="1853" t="s">
        <v>2253</v>
      </c>
      <c r="B186" s="1853" t="s">
        <v>16</v>
      </c>
      <c r="C186" s="1853" t="s">
        <v>2722</v>
      </c>
      <c r="D186" s="1853" t="s">
        <v>2723</v>
      </c>
      <c r="E186" s="1853" t="s">
        <v>2724</v>
      </c>
      <c r="F186" s="1853" t="s">
        <v>2297</v>
      </c>
      <c r="G186" s="1853" t="s">
        <v>2725</v>
      </c>
      <c r="H186" s="1853" t="s">
        <v>22</v>
      </c>
      <c r="I186" s="1853" t="s">
        <v>912</v>
      </c>
    </row>
    <row customHeight="1" ht="11.25">
      <c r="A187" s="1853" t="s">
        <v>2253</v>
      </c>
      <c r="B187" s="1853" t="s">
        <v>16</v>
      </c>
      <c r="C187" s="1853" t="s">
        <v>2510</v>
      </c>
      <c r="D187" s="1853" t="s">
        <v>2511</v>
      </c>
      <c r="E187" s="1853" t="s">
        <v>2512</v>
      </c>
      <c r="F187" s="1853" t="s">
        <v>2513</v>
      </c>
      <c r="G187" s="1853" t="s">
        <v>2514</v>
      </c>
      <c r="H187" s="1853" t="s">
        <v>22</v>
      </c>
      <c r="I187" s="1853" t="s">
        <v>912</v>
      </c>
    </row>
    <row customHeight="1" ht="11.25">
      <c r="A188" s="1853" t="s">
        <v>2253</v>
      </c>
      <c r="B188" s="1853" t="s">
        <v>16</v>
      </c>
      <c r="C188" s="1853" t="s">
        <v>22</v>
      </c>
      <c r="D188" s="1853" t="s">
        <v>2527</v>
      </c>
      <c r="E188" s="1853" t="s">
        <v>2528</v>
      </c>
      <c r="F188" s="1853" t="s">
        <v>2529</v>
      </c>
      <c r="G188" s="1853" t="s">
        <v>22</v>
      </c>
      <c r="H188" s="1853" t="s">
        <v>22</v>
      </c>
      <c r="I188" s="1853" t="s">
        <v>912</v>
      </c>
    </row>
    <row customHeight="1" ht="11.25">
      <c r="A189" s="1853" t="s">
        <v>2253</v>
      </c>
      <c r="B189" s="1853" t="s">
        <v>16</v>
      </c>
      <c r="C189" s="1853" t="s">
        <v>2535</v>
      </c>
      <c r="D189" s="1853" t="s">
        <v>2536</v>
      </c>
      <c r="E189" s="1853" t="s">
        <v>2537</v>
      </c>
      <c r="F189" s="1853" t="s">
        <v>2538</v>
      </c>
      <c r="G189" s="1853" t="s">
        <v>22</v>
      </c>
      <c r="H189" s="1853" t="s">
        <v>22</v>
      </c>
      <c r="I189" s="1853" t="s">
        <v>912</v>
      </c>
    </row>
    <row customHeight="1" ht="11.25">
      <c r="A190" s="1853" t="s">
        <v>2253</v>
      </c>
      <c r="B190" s="1853" t="s">
        <v>16</v>
      </c>
      <c r="C190" s="1853" t="s">
        <v>2539</v>
      </c>
      <c r="D190" s="1853" t="s">
        <v>2540</v>
      </c>
      <c r="E190" s="1853" t="s">
        <v>2541</v>
      </c>
      <c r="F190" s="1853" t="s">
        <v>2542</v>
      </c>
      <c r="G190" s="1853" t="s">
        <v>2543</v>
      </c>
      <c r="H190" s="1853" t="s">
        <v>22</v>
      </c>
      <c r="I190" s="1853" t="s">
        <v>912</v>
      </c>
    </row>
    <row customHeight="1" ht="11.25">
      <c r="A191" s="1853" t="s">
        <v>2253</v>
      </c>
      <c r="B191" s="1853" t="s">
        <v>16</v>
      </c>
      <c r="C191" s="1853" t="s">
        <v>2547</v>
      </c>
      <c r="D191" s="1853" t="s">
        <v>2548</v>
      </c>
      <c r="E191" s="1853" t="s">
        <v>2549</v>
      </c>
      <c r="F191" s="1853" t="s">
        <v>2550</v>
      </c>
      <c r="G191" s="1853" t="s">
        <v>2370</v>
      </c>
      <c r="H191" s="1853" t="s">
        <v>22</v>
      </c>
      <c r="I191" s="1853" t="s">
        <v>912</v>
      </c>
    </row>
    <row customHeight="1" ht="11.25">
      <c r="A192" s="1853" t="s">
        <v>2253</v>
      </c>
      <c r="B192" s="1853" t="s">
        <v>16</v>
      </c>
      <c r="C192" s="1853" t="s">
        <v>2551</v>
      </c>
      <c r="D192" s="1853" t="s">
        <v>2552</v>
      </c>
      <c r="E192" s="1853" t="s">
        <v>2553</v>
      </c>
      <c r="F192" s="1853" t="s">
        <v>2554</v>
      </c>
      <c r="G192" s="1853" t="s">
        <v>2555</v>
      </c>
      <c r="H192" s="1853" t="s">
        <v>22</v>
      </c>
      <c r="I192" s="1853" t="s">
        <v>912</v>
      </c>
    </row>
    <row customHeight="1" ht="11.25">
      <c r="A193" s="1853" t="s">
        <v>2253</v>
      </c>
      <c r="B193" s="1853" t="s">
        <v>16</v>
      </c>
      <c r="C193" s="1853" t="s">
        <v>2775</v>
      </c>
      <c r="D193" s="1853" t="s">
        <v>2776</v>
      </c>
      <c r="E193" s="1853" t="s">
        <v>2777</v>
      </c>
      <c r="F193" s="1853" t="s">
        <v>579</v>
      </c>
      <c r="G193" s="1853" t="s">
        <v>2778</v>
      </c>
      <c r="H193" s="1853" t="s">
        <v>22</v>
      </c>
      <c r="I193" s="1853" t="s">
        <v>1624</v>
      </c>
    </row>
    <row customHeight="1" ht="11.25">
      <c r="A194" s="1853" t="s">
        <v>2253</v>
      </c>
      <c r="B194" s="1853" t="s">
        <v>16</v>
      </c>
      <c r="C194" s="1853" t="s">
        <v>2779</v>
      </c>
      <c r="D194" s="1853" t="s">
        <v>2780</v>
      </c>
      <c r="E194" s="1853" t="s">
        <v>2781</v>
      </c>
      <c r="F194" s="1853" t="s">
        <v>579</v>
      </c>
      <c r="G194" s="1853" t="s">
        <v>2782</v>
      </c>
      <c r="H194" s="1853" t="s">
        <v>22</v>
      </c>
      <c r="I194" s="1853" t="s">
        <v>1624</v>
      </c>
    </row>
    <row customHeight="1" ht="11.25">
      <c r="A195" s="1853" t="s">
        <v>2253</v>
      </c>
      <c r="B195" s="1853" t="s">
        <v>16</v>
      </c>
      <c r="C195" s="1853" t="s">
        <v>2783</v>
      </c>
      <c r="D195" s="1853" t="s">
        <v>2784</v>
      </c>
      <c r="E195" s="1853" t="s">
        <v>2785</v>
      </c>
      <c r="F195" s="1853" t="s">
        <v>579</v>
      </c>
      <c r="G195" s="1853" t="s">
        <v>2786</v>
      </c>
      <c r="H195" s="1853" t="s">
        <v>22</v>
      </c>
      <c r="I195" s="1853" t="s">
        <v>1624</v>
      </c>
    </row>
    <row customHeight="1" ht="11.25">
      <c r="A196" s="1853" t="s">
        <v>2253</v>
      </c>
      <c r="B196" s="1853" t="s">
        <v>16</v>
      </c>
      <c r="C196" s="1853" t="s">
        <v>2787</v>
      </c>
      <c r="D196" s="1853" t="s">
        <v>2788</v>
      </c>
      <c r="E196" s="1853" t="s">
        <v>2789</v>
      </c>
      <c r="F196" s="1853" t="s">
        <v>579</v>
      </c>
      <c r="G196" s="1853" t="s">
        <v>2786</v>
      </c>
      <c r="H196" s="1853" t="s">
        <v>22</v>
      </c>
      <c r="I196" s="1853" t="s">
        <v>1624</v>
      </c>
    </row>
    <row customHeight="1" ht="11.25">
      <c r="A197" s="1853" t="s">
        <v>2253</v>
      </c>
      <c r="B197" s="1853" t="s">
        <v>16</v>
      </c>
      <c r="C197" s="1853" t="s">
        <v>2790</v>
      </c>
      <c r="D197" s="1853" t="s">
        <v>2791</v>
      </c>
      <c r="E197" s="1853" t="s">
        <v>2792</v>
      </c>
      <c r="F197" s="1853" t="s">
        <v>579</v>
      </c>
      <c r="G197" s="1853" t="s">
        <v>2793</v>
      </c>
      <c r="H197" s="1853" t="s">
        <v>22</v>
      </c>
      <c r="I197" s="1853" t="s">
        <v>1624</v>
      </c>
    </row>
    <row customHeight="1" ht="11.25">
      <c r="A198" s="1853" t="s">
        <v>2253</v>
      </c>
      <c r="B198" s="1853" t="s">
        <v>16</v>
      </c>
      <c r="C198" s="1853" t="s">
        <v>2794</v>
      </c>
      <c r="D198" s="1853" t="s">
        <v>2795</v>
      </c>
      <c r="E198" s="1853" t="s">
        <v>2796</v>
      </c>
      <c r="F198" s="1853" t="s">
        <v>579</v>
      </c>
      <c r="G198" s="1853" t="s">
        <v>2797</v>
      </c>
      <c r="H198" s="1853" t="s">
        <v>22</v>
      </c>
      <c r="I198" s="1853" t="s">
        <v>1624</v>
      </c>
    </row>
    <row customHeight="1" ht="11.25">
      <c r="A199" s="1853" t="s">
        <v>2253</v>
      </c>
      <c r="B199" s="1853" t="s">
        <v>16</v>
      </c>
      <c r="C199" s="1853" t="s">
        <v>2798</v>
      </c>
      <c r="D199" s="1853" t="s">
        <v>2799</v>
      </c>
      <c r="E199" s="1853" t="s">
        <v>2800</v>
      </c>
      <c r="F199" s="1853" t="s">
        <v>579</v>
      </c>
      <c r="G199" s="1853" t="s">
        <v>22</v>
      </c>
      <c r="H199" s="1853" t="s">
        <v>22</v>
      </c>
      <c r="I199" s="1853" t="s">
        <v>1624</v>
      </c>
    </row>
    <row customHeight="1" ht="11.25">
      <c r="A200" s="1853" t="s">
        <v>2253</v>
      </c>
      <c r="B200" s="1853" t="s">
        <v>16</v>
      </c>
      <c r="C200" s="1853" t="s">
        <v>2801</v>
      </c>
      <c r="D200" s="1853" t="s">
        <v>2802</v>
      </c>
      <c r="E200" s="1853" t="s">
        <v>2803</v>
      </c>
      <c r="F200" s="1853" t="s">
        <v>579</v>
      </c>
      <c r="G200" s="1853" t="s">
        <v>2804</v>
      </c>
      <c r="H200" s="1853" t="s">
        <v>22</v>
      </c>
      <c r="I200" s="1853" t="s">
        <v>1624</v>
      </c>
    </row>
    <row customHeight="1" ht="11.25">
      <c r="A201" s="1853" t="s">
        <v>2253</v>
      </c>
      <c r="B201" s="1853" t="s">
        <v>16</v>
      </c>
      <c r="C201" s="1853" t="s">
        <v>2805</v>
      </c>
      <c r="D201" s="1853" t="s">
        <v>2806</v>
      </c>
      <c r="E201" s="1853" t="s">
        <v>2807</v>
      </c>
      <c r="F201" s="1853" t="s">
        <v>579</v>
      </c>
      <c r="G201" s="1853" t="s">
        <v>2808</v>
      </c>
      <c r="H201" s="1853" t="s">
        <v>22</v>
      </c>
      <c r="I201" s="1853" t="s">
        <v>1624</v>
      </c>
    </row>
    <row customHeight="1" ht="11.25">
      <c r="A202" s="1853" t="s">
        <v>2253</v>
      </c>
      <c r="B202" s="1853" t="s">
        <v>16</v>
      </c>
      <c r="C202" s="1853" t="s">
        <v>2809</v>
      </c>
      <c r="D202" s="1853" t="s">
        <v>2810</v>
      </c>
      <c r="E202" s="1853" t="s">
        <v>2811</v>
      </c>
      <c r="F202" s="1853" t="s">
        <v>579</v>
      </c>
      <c r="G202" s="1853" t="s">
        <v>2812</v>
      </c>
      <c r="H202" s="1853" t="s">
        <v>22</v>
      </c>
      <c r="I202" s="1853" t="s">
        <v>1624</v>
      </c>
    </row>
    <row customHeight="1" ht="11.25">
      <c r="A203" s="1853" t="s">
        <v>2253</v>
      </c>
      <c r="B203" s="1853" t="s">
        <v>16</v>
      </c>
      <c r="C203" s="1853" t="s">
        <v>2813</v>
      </c>
      <c r="D203" s="1853" t="s">
        <v>2814</v>
      </c>
      <c r="E203" s="1853" t="s">
        <v>2815</v>
      </c>
      <c r="F203" s="1853" t="s">
        <v>579</v>
      </c>
      <c r="G203" s="1853" t="s">
        <v>2786</v>
      </c>
      <c r="H203" s="1853" t="s">
        <v>22</v>
      </c>
      <c r="I203" s="1853" t="s">
        <v>1624</v>
      </c>
    </row>
    <row customHeight="1" ht="11.25">
      <c r="A204" s="1853" t="s">
        <v>2253</v>
      </c>
      <c r="B204" s="1853" t="s">
        <v>16</v>
      </c>
      <c r="C204" s="1853" t="s">
        <v>2816</v>
      </c>
      <c r="D204" s="1853" t="s">
        <v>2817</v>
      </c>
      <c r="E204" s="1853" t="s">
        <v>2818</v>
      </c>
      <c r="F204" s="1853" t="s">
        <v>579</v>
      </c>
      <c r="G204" s="1853" t="s">
        <v>2819</v>
      </c>
      <c r="H204" s="1853" t="s">
        <v>22</v>
      </c>
      <c r="I204" s="1853" t="s">
        <v>1624</v>
      </c>
    </row>
    <row customHeight="1" ht="11.25">
      <c r="A205" s="1853" t="s">
        <v>2253</v>
      </c>
      <c r="B205" s="1853" t="s">
        <v>16</v>
      </c>
      <c r="C205" s="1853" t="s">
        <v>2820</v>
      </c>
      <c r="D205" s="1853" t="s">
        <v>2821</v>
      </c>
      <c r="E205" s="1853" t="s">
        <v>2822</v>
      </c>
      <c r="F205" s="1853" t="s">
        <v>579</v>
      </c>
      <c r="G205" s="1853" t="s">
        <v>2823</v>
      </c>
      <c r="H205" s="1853" t="s">
        <v>22</v>
      </c>
      <c r="I205" s="1853" t="s">
        <v>1624</v>
      </c>
    </row>
    <row customHeight="1" ht="11.25">
      <c r="A206" s="1853" t="s">
        <v>2253</v>
      </c>
      <c r="B206" s="1853" t="s">
        <v>16</v>
      </c>
      <c r="C206" s="1853" t="s">
        <v>2386</v>
      </c>
      <c r="D206" s="1853" t="s">
        <v>2387</v>
      </c>
      <c r="E206" s="1853" t="s">
        <v>2388</v>
      </c>
      <c r="F206" s="1853" t="s">
        <v>2389</v>
      </c>
      <c r="G206" s="1853" t="s">
        <v>2390</v>
      </c>
      <c r="H206" s="1853" t="s">
        <v>22</v>
      </c>
      <c r="I206" s="1853" t="s">
        <v>1624</v>
      </c>
    </row>
    <row customHeight="1" ht="11.25">
      <c r="A207" s="1853" t="s">
        <v>2253</v>
      </c>
      <c r="B207" s="1853" t="s">
        <v>16</v>
      </c>
      <c r="C207" s="1853" t="s">
        <v>2824</v>
      </c>
      <c r="D207" s="1853" t="s">
        <v>2825</v>
      </c>
      <c r="E207" s="1853" t="s">
        <v>2826</v>
      </c>
      <c r="F207" s="1853" t="s">
        <v>2275</v>
      </c>
      <c r="G207" s="1853" t="s">
        <v>2827</v>
      </c>
      <c r="H207" s="1853" t="s">
        <v>22</v>
      </c>
      <c r="I207" s="1853" t="s">
        <v>1624</v>
      </c>
    </row>
    <row customHeight="1" ht="11.25">
      <c r="A208" s="1853" t="s">
        <v>2253</v>
      </c>
      <c r="B208" s="1853" t="s">
        <v>16</v>
      </c>
      <c r="C208" s="1853" t="s">
        <v>2828</v>
      </c>
      <c r="D208" s="1853" t="s">
        <v>2829</v>
      </c>
      <c r="E208" s="1853" t="s">
        <v>2830</v>
      </c>
      <c r="F208" s="1853" t="s">
        <v>2275</v>
      </c>
      <c r="G208" s="1853" t="s">
        <v>2831</v>
      </c>
      <c r="H208" s="1853" t="s">
        <v>22</v>
      </c>
      <c r="I208" s="1853" t="s">
        <v>1624</v>
      </c>
    </row>
    <row customHeight="1" ht="11.25">
      <c r="A209" s="1853" t="s">
        <v>2253</v>
      </c>
      <c r="B209" s="1853" t="s">
        <v>16</v>
      </c>
      <c r="C209" s="1853" t="s">
        <v>2832</v>
      </c>
      <c r="D209" s="1853" t="s">
        <v>2833</v>
      </c>
      <c r="E209" s="1853" t="s">
        <v>2834</v>
      </c>
      <c r="F209" s="1853" t="s">
        <v>2297</v>
      </c>
      <c r="G209" s="1853" t="s">
        <v>2835</v>
      </c>
      <c r="H209" s="1853" t="s">
        <v>22</v>
      </c>
      <c r="I209" s="1853" t="s">
        <v>1624</v>
      </c>
    </row>
    <row customHeight="1" ht="11.25">
      <c r="A210" s="1853" t="s">
        <v>2253</v>
      </c>
      <c r="B210" s="1853" t="s">
        <v>16</v>
      </c>
      <c r="C210" s="1853" t="s">
        <v>2836</v>
      </c>
      <c r="D210" s="1853" t="s">
        <v>2837</v>
      </c>
      <c r="E210" s="1853" t="s">
        <v>2838</v>
      </c>
      <c r="F210" s="1853" t="s">
        <v>2469</v>
      </c>
      <c r="G210" s="1853" t="s">
        <v>2839</v>
      </c>
      <c r="H210" s="1853" t="s">
        <v>22</v>
      </c>
      <c r="I210" s="1853" t="s">
        <v>1624</v>
      </c>
    </row>
    <row customHeight="1" ht="11.25">
      <c r="A211" s="1853" t="s">
        <v>2253</v>
      </c>
      <c r="B211" s="1853" t="s">
        <v>16</v>
      </c>
      <c r="C211" s="1853" t="s">
        <v>2840</v>
      </c>
      <c r="D211" s="1853" t="s">
        <v>2841</v>
      </c>
      <c r="E211" s="1853" t="s">
        <v>2842</v>
      </c>
      <c r="F211" s="1853" t="s">
        <v>2275</v>
      </c>
      <c r="G211" s="1853" t="s">
        <v>2843</v>
      </c>
      <c r="H211" s="1853" t="s">
        <v>22</v>
      </c>
      <c r="I211" s="1853" t="s">
        <v>1624</v>
      </c>
    </row>
    <row customHeight="1" ht="11.25">
      <c r="A212" s="1853" t="s">
        <v>2253</v>
      </c>
      <c r="B212" s="1853" t="s">
        <v>16</v>
      </c>
      <c r="C212" s="1853" t="s">
        <v>2844</v>
      </c>
      <c r="D212" s="1853" t="s">
        <v>2845</v>
      </c>
      <c r="E212" s="1853" t="s">
        <v>2846</v>
      </c>
      <c r="F212" s="1853" t="s">
        <v>2275</v>
      </c>
      <c r="G212" s="1853" t="s">
        <v>2847</v>
      </c>
      <c r="H212" s="1853" t="s">
        <v>22</v>
      </c>
      <c r="I212" s="1853" t="s">
        <v>1624</v>
      </c>
    </row>
    <row customHeight="1" ht="11.25">
      <c r="A213" s="1853" t="s">
        <v>2253</v>
      </c>
      <c r="B213" s="1853" t="s">
        <v>16</v>
      </c>
      <c r="C213" s="1853" t="s">
        <v>2848</v>
      </c>
      <c r="D213" s="1853" t="s">
        <v>2849</v>
      </c>
      <c r="E213" s="1853" t="s">
        <v>2850</v>
      </c>
      <c r="F213" s="1853" t="s">
        <v>2311</v>
      </c>
      <c r="G213" s="1853" t="s">
        <v>2851</v>
      </c>
      <c r="H213" s="1853" t="s">
        <v>22</v>
      </c>
      <c r="I213" s="1853" t="s">
        <v>1624</v>
      </c>
    </row>
    <row customHeight="1" ht="11.25">
      <c r="A214" s="1853" t="s">
        <v>2253</v>
      </c>
      <c r="B214" s="1853" t="s">
        <v>16</v>
      </c>
      <c r="C214" s="1853" t="s">
        <v>2852</v>
      </c>
      <c r="D214" s="1853" t="s">
        <v>2853</v>
      </c>
      <c r="E214" s="1853" t="s">
        <v>2854</v>
      </c>
      <c r="F214" s="1853" t="s">
        <v>2275</v>
      </c>
      <c r="G214" s="1853" t="s">
        <v>2855</v>
      </c>
      <c r="H214" s="1853" t="s">
        <v>22</v>
      </c>
      <c r="I214" s="1853" t="s">
        <v>1624</v>
      </c>
    </row>
    <row customHeight="1" ht="11.25">
      <c r="A215" s="1853" t="s">
        <v>2253</v>
      </c>
      <c r="B215" s="1853" t="s">
        <v>16</v>
      </c>
      <c r="C215" s="1853" t="s">
        <v>2856</v>
      </c>
      <c r="D215" s="1853" t="s">
        <v>2857</v>
      </c>
      <c r="E215" s="1853" t="s">
        <v>2858</v>
      </c>
      <c r="F215" s="1853" t="s">
        <v>2306</v>
      </c>
      <c r="G215" s="1853" t="s">
        <v>2859</v>
      </c>
      <c r="H215" s="1853" t="s">
        <v>22</v>
      </c>
      <c r="I215" s="1853" t="s">
        <v>1624</v>
      </c>
    </row>
    <row customHeight="1" ht="11.25">
      <c r="A216" s="1853" t="s">
        <v>2253</v>
      </c>
      <c r="B216" s="1853" t="s">
        <v>16</v>
      </c>
      <c r="C216" s="1853" t="s">
        <v>2860</v>
      </c>
      <c r="D216" s="1853" t="s">
        <v>2861</v>
      </c>
      <c r="E216" s="1853" t="s">
        <v>2862</v>
      </c>
      <c r="F216" s="1853" t="s">
        <v>2529</v>
      </c>
      <c r="G216" s="1853" t="s">
        <v>2863</v>
      </c>
      <c r="H216" s="1853" t="s">
        <v>22</v>
      </c>
      <c r="I216" s="1853" t="s">
        <v>1624</v>
      </c>
    </row>
    <row customHeight="1" ht="11.25">
      <c r="A217" s="1853" t="s">
        <v>2253</v>
      </c>
      <c r="B217" s="1853" t="s">
        <v>16</v>
      </c>
      <c r="C217" s="1853" t="s">
        <v>2864</v>
      </c>
      <c r="D217" s="1853" t="s">
        <v>2861</v>
      </c>
      <c r="E217" s="1853" t="s">
        <v>2862</v>
      </c>
      <c r="F217" s="1853" t="s">
        <v>2287</v>
      </c>
      <c r="G217" s="1853" t="s">
        <v>2863</v>
      </c>
      <c r="H217" s="1853" t="s">
        <v>22</v>
      </c>
      <c r="I217" s="1853" t="s">
        <v>1624</v>
      </c>
    </row>
    <row customHeight="1" ht="11.25">
      <c r="A218" s="1853" t="s">
        <v>2253</v>
      </c>
      <c r="B218" s="1853" t="s">
        <v>16</v>
      </c>
      <c r="C218" s="1853" t="s">
        <v>2865</v>
      </c>
      <c r="D218" s="1853" t="s">
        <v>2866</v>
      </c>
      <c r="E218" s="1853" t="s">
        <v>2867</v>
      </c>
      <c r="F218" s="1853" t="s">
        <v>2287</v>
      </c>
      <c r="G218" s="1853" t="s">
        <v>2868</v>
      </c>
      <c r="H218" s="1853" t="s">
        <v>22</v>
      </c>
      <c r="I218" s="1853" t="s">
        <v>1624</v>
      </c>
    </row>
    <row customHeight="1" ht="11.25">
      <c r="A219" s="1853" t="s">
        <v>2253</v>
      </c>
      <c r="B219" s="1853" t="s">
        <v>16</v>
      </c>
      <c r="C219" s="1853" t="s">
        <v>2869</v>
      </c>
      <c r="D219" s="1853" t="s">
        <v>2870</v>
      </c>
      <c r="E219" s="1853" t="s">
        <v>2871</v>
      </c>
      <c r="F219" s="1853" t="s">
        <v>2287</v>
      </c>
      <c r="G219" s="1853" t="s">
        <v>2872</v>
      </c>
      <c r="H219" s="1853" t="s">
        <v>22</v>
      </c>
      <c r="I219" s="1853" t="s">
        <v>1624</v>
      </c>
    </row>
    <row customHeight="1" ht="11.25">
      <c r="A220" s="1853" t="s">
        <v>2253</v>
      </c>
      <c r="B220" s="1853" t="s">
        <v>16</v>
      </c>
      <c r="C220" s="1853" t="s">
        <v>2873</v>
      </c>
      <c r="D220" s="1853" t="s">
        <v>2874</v>
      </c>
      <c r="E220" s="1853" t="s">
        <v>2875</v>
      </c>
      <c r="F220" s="1853" t="s">
        <v>2297</v>
      </c>
      <c r="G220" s="1853" t="s">
        <v>2876</v>
      </c>
      <c r="H220" s="1853" t="s">
        <v>22</v>
      </c>
      <c r="I220" s="1853" t="s">
        <v>1624</v>
      </c>
    </row>
    <row customHeight="1" ht="11.25">
      <c r="A221" s="1853" t="s">
        <v>2253</v>
      </c>
      <c r="B221" s="1853" t="s">
        <v>16</v>
      </c>
      <c r="C221" s="1853" t="s">
        <v>2877</v>
      </c>
      <c r="D221" s="1853" t="s">
        <v>2878</v>
      </c>
      <c r="E221" s="1853" t="s">
        <v>2879</v>
      </c>
      <c r="F221" s="1853" t="s">
        <v>2297</v>
      </c>
      <c r="G221" s="1853" t="s">
        <v>2880</v>
      </c>
      <c r="H221" s="1853" t="s">
        <v>22</v>
      </c>
      <c r="I221" s="1853" t="s">
        <v>1624</v>
      </c>
    </row>
    <row customHeight="1" ht="11.25">
      <c r="A222" s="1853" t="s">
        <v>2253</v>
      </c>
      <c r="B222" s="1853" t="s">
        <v>16</v>
      </c>
      <c r="C222" s="1853" t="s">
        <v>2881</v>
      </c>
      <c r="D222" s="1853" t="s">
        <v>2882</v>
      </c>
      <c r="E222" s="1853" t="s">
        <v>2883</v>
      </c>
      <c r="F222" s="1853" t="s">
        <v>2287</v>
      </c>
      <c r="G222" s="1853" t="s">
        <v>2884</v>
      </c>
      <c r="H222" s="1853" t="s">
        <v>22</v>
      </c>
      <c r="I222" s="1853" t="s">
        <v>1624</v>
      </c>
    </row>
    <row customHeight="1" ht="11.25">
      <c r="A223" s="1853" t="s">
        <v>2253</v>
      </c>
      <c r="B223" s="1853" t="s">
        <v>16</v>
      </c>
      <c r="C223" s="1853" t="s">
        <v>2885</v>
      </c>
      <c r="D223" s="1853" t="s">
        <v>2886</v>
      </c>
      <c r="E223" s="1853" t="s">
        <v>2887</v>
      </c>
      <c r="F223" s="1853" t="s">
        <v>2292</v>
      </c>
      <c r="G223" s="1853" t="s">
        <v>2888</v>
      </c>
      <c r="H223" s="1853" t="s">
        <v>22</v>
      </c>
      <c r="I223" s="1853" t="s">
        <v>1624</v>
      </c>
    </row>
    <row customHeight="1" ht="11.25">
      <c r="A224" s="1853" t="s">
        <v>2253</v>
      </c>
      <c r="B224" s="1853" t="s">
        <v>16</v>
      </c>
      <c r="C224" s="1853" t="s">
        <v>2889</v>
      </c>
      <c r="D224" s="1853" t="s">
        <v>2890</v>
      </c>
      <c r="E224" s="1853" t="s">
        <v>2891</v>
      </c>
      <c r="F224" s="1853" t="s">
        <v>2275</v>
      </c>
      <c r="G224" s="1853" t="s">
        <v>2892</v>
      </c>
      <c r="H224" s="1853" t="s">
        <v>22</v>
      </c>
      <c r="I224" s="1853" t="s">
        <v>1624</v>
      </c>
    </row>
    <row customHeight="1" ht="11.25">
      <c r="A225" s="1853" t="s">
        <v>2253</v>
      </c>
      <c r="B225" s="1853" t="s">
        <v>16</v>
      </c>
      <c r="C225" s="1853" t="s">
        <v>2475</v>
      </c>
      <c r="D225" s="1853" t="s">
        <v>2476</v>
      </c>
      <c r="E225" s="1853" t="s">
        <v>2477</v>
      </c>
      <c r="F225" s="1853" t="s">
        <v>2469</v>
      </c>
      <c r="G225" s="1853" t="s">
        <v>2478</v>
      </c>
      <c r="H225" s="1853" t="s">
        <v>22</v>
      </c>
      <c r="I225" s="1853" t="s">
        <v>1624</v>
      </c>
    </row>
    <row customHeight="1" ht="11.25">
      <c r="A226" s="1853" t="s">
        <v>2253</v>
      </c>
      <c r="B226" s="1853" t="s">
        <v>16</v>
      </c>
      <c r="C226" s="1853" t="s">
        <v>2893</v>
      </c>
      <c r="D226" s="1853" t="s">
        <v>2894</v>
      </c>
      <c r="E226" s="1853" t="s">
        <v>2895</v>
      </c>
      <c r="F226" s="1853" t="s">
        <v>2311</v>
      </c>
      <c r="G226" s="1853" t="s">
        <v>2896</v>
      </c>
      <c r="H226" s="1853" t="s">
        <v>22</v>
      </c>
      <c r="I226" s="1853" t="s">
        <v>1624</v>
      </c>
    </row>
    <row customHeight="1" ht="11.25">
      <c r="A227" s="1853" t="s">
        <v>2253</v>
      </c>
      <c r="B227" s="1853" t="s">
        <v>16</v>
      </c>
      <c r="C227" s="1853" t="s">
        <v>2897</v>
      </c>
      <c r="D227" s="1853" t="s">
        <v>2898</v>
      </c>
      <c r="E227" s="1853" t="s">
        <v>2899</v>
      </c>
      <c r="F227" s="1853" t="s">
        <v>2469</v>
      </c>
      <c r="G227" s="1853" t="s">
        <v>2900</v>
      </c>
      <c r="H227" s="1853" t="s">
        <v>22</v>
      </c>
      <c r="I227" s="1853" t="s">
        <v>1624</v>
      </c>
    </row>
    <row customHeight="1" ht="11.25">
      <c r="A228" s="1853" t="s">
        <v>2253</v>
      </c>
      <c r="B228" s="1853" t="s">
        <v>16</v>
      </c>
      <c r="C228" s="1853" t="s">
        <v>2901</v>
      </c>
      <c r="D228" s="1853" t="s">
        <v>2902</v>
      </c>
      <c r="E228" s="1853" t="s">
        <v>2903</v>
      </c>
      <c r="F228" s="1853" t="s">
        <v>2469</v>
      </c>
      <c r="G228" s="1853" t="s">
        <v>2904</v>
      </c>
      <c r="H228" s="1853" t="s">
        <v>22</v>
      </c>
      <c r="I228" s="1853" t="s">
        <v>1624</v>
      </c>
    </row>
    <row customHeight="1" ht="11.25">
      <c r="A229" s="1853" t="s">
        <v>2253</v>
      </c>
      <c r="B229" s="1853" t="s">
        <v>16</v>
      </c>
      <c r="C229" s="1853" t="s">
        <v>2905</v>
      </c>
      <c r="D229" s="1853" t="s">
        <v>2906</v>
      </c>
      <c r="E229" s="1853" t="s">
        <v>2907</v>
      </c>
      <c r="F229" s="1853" t="s">
        <v>2469</v>
      </c>
      <c r="G229" s="1853" t="s">
        <v>2908</v>
      </c>
      <c r="H229" s="1853" t="s">
        <v>22</v>
      </c>
      <c r="I229" s="1853" t="s">
        <v>1624</v>
      </c>
    </row>
    <row customHeight="1" ht="11.25">
      <c r="A230" s="1853" t="s">
        <v>2253</v>
      </c>
      <c r="B230" s="1853" t="s">
        <v>16</v>
      </c>
      <c r="C230" s="1853" t="s">
        <v>2909</v>
      </c>
      <c r="D230" s="1853" t="s">
        <v>2910</v>
      </c>
      <c r="E230" s="1853" t="s">
        <v>2911</v>
      </c>
      <c r="F230" s="1853" t="s">
        <v>2529</v>
      </c>
      <c r="G230" s="1853" t="s">
        <v>2912</v>
      </c>
      <c r="H230" s="1853" t="s">
        <v>22</v>
      </c>
      <c r="I230" s="1853" t="s">
        <v>1624</v>
      </c>
    </row>
    <row customHeight="1" ht="11.25">
      <c r="A231" s="1853" t="s">
        <v>2253</v>
      </c>
      <c r="B231" s="1853" t="s">
        <v>16</v>
      </c>
      <c r="C231" s="1853" t="s">
        <v>2913</v>
      </c>
      <c r="D231" s="1853" t="s">
        <v>2914</v>
      </c>
      <c r="E231" s="1853" t="s">
        <v>2915</v>
      </c>
      <c r="F231" s="1853" t="s">
        <v>2916</v>
      </c>
      <c r="G231" s="1853" t="s">
        <v>2917</v>
      </c>
      <c r="H231" s="1853" t="s">
        <v>22</v>
      </c>
      <c r="I231" s="1853" t="s">
        <v>1624</v>
      </c>
    </row>
    <row customHeight="1" ht="11.25">
      <c r="A232" s="1853" t="s">
        <v>2253</v>
      </c>
      <c r="B232" s="1853" t="s">
        <v>16</v>
      </c>
      <c r="C232" s="1853" t="s">
        <v>2918</v>
      </c>
      <c r="D232" s="1853" t="s">
        <v>2919</v>
      </c>
      <c r="E232" s="1853" t="s">
        <v>2920</v>
      </c>
      <c r="F232" s="1853" t="s">
        <v>2640</v>
      </c>
      <c r="G232" s="1853" t="s">
        <v>2921</v>
      </c>
      <c r="H232" s="1853" t="s">
        <v>22</v>
      </c>
      <c r="I232" s="1853" t="s">
        <v>1624</v>
      </c>
    </row>
    <row customHeight="1" ht="11.25">
      <c r="A233" s="1853" t="s">
        <v>2253</v>
      </c>
      <c r="B233" s="1853" t="s">
        <v>16</v>
      </c>
      <c r="C233" s="1853" t="s">
        <v>2922</v>
      </c>
      <c r="D233" s="1853" t="s">
        <v>2923</v>
      </c>
      <c r="E233" s="1853" t="s">
        <v>2924</v>
      </c>
      <c r="F233" s="1853" t="s">
        <v>2469</v>
      </c>
      <c r="G233" s="1853" t="s">
        <v>2925</v>
      </c>
      <c r="H233" s="1853" t="s">
        <v>22</v>
      </c>
      <c r="I233" s="1853" t="s">
        <v>1624</v>
      </c>
    </row>
    <row customHeight="1" ht="11.25">
      <c r="A234" s="1853" t="s">
        <v>2253</v>
      </c>
      <c r="B234" s="1853" t="s">
        <v>16</v>
      </c>
      <c r="C234" s="1853" t="s">
        <v>2926</v>
      </c>
      <c r="D234" s="1853" t="s">
        <v>2927</v>
      </c>
      <c r="E234" s="1853" t="s">
        <v>2928</v>
      </c>
      <c r="F234" s="1853" t="s">
        <v>2469</v>
      </c>
      <c r="G234" s="1853" t="s">
        <v>2929</v>
      </c>
      <c r="H234" s="1853" t="s">
        <v>22</v>
      </c>
      <c r="I234" s="1853" t="s">
        <v>1624</v>
      </c>
    </row>
    <row customHeight="1" ht="11.25">
      <c r="A235" s="1853" t="s">
        <v>2253</v>
      </c>
      <c r="B235" s="1853" t="s">
        <v>16</v>
      </c>
      <c r="C235" s="1853" t="s">
        <v>2930</v>
      </c>
      <c r="D235" s="1853" t="s">
        <v>2931</v>
      </c>
      <c r="E235" s="1853" t="s">
        <v>2932</v>
      </c>
      <c r="F235" s="1853" t="s">
        <v>2469</v>
      </c>
      <c r="G235" s="1853" t="s">
        <v>2933</v>
      </c>
      <c r="H235" s="1853" t="s">
        <v>22</v>
      </c>
      <c r="I235" s="1853" t="s">
        <v>1624</v>
      </c>
    </row>
    <row customHeight="1" ht="11.25">
      <c r="A236" s="1853" t="s">
        <v>2253</v>
      </c>
      <c r="B236" s="1853" t="s">
        <v>16</v>
      </c>
      <c r="C236" s="1853" t="s">
        <v>2934</v>
      </c>
      <c r="D236" s="1853" t="s">
        <v>2935</v>
      </c>
      <c r="E236" s="1853" t="s">
        <v>2936</v>
      </c>
      <c r="F236" s="1853" t="s">
        <v>2306</v>
      </c>
      <c r="G236" s="1853" t="s">
        <v>2892</v>
      </c>
      <c r="H236" s="1853" t="s">
        <v>22</v>
      </c>
      <c r="I236" s="1853" t="s">
        <v>1624</v>
      </c>
    </row>
    <row customHeight="1" ht="11.25">
      <c r="A237" s="1853" t="s">
        <v>2253</v>
      </c>
      <c r="B237" s="1853" t="s">
        <v>16</v>
      </c>
      <c r="C237" s="1853" t="s">
        <v>2937</v>
      </c>
      <c r="D237" s="1853" t="s">
        <v>2938</v>
      </c>
      <c r="E237" s="1853" t="s">
        <v>2939</v>
      </c>
      <c r="F237" s="1853" t="s">
        <v>2306</v>
      </c>
      <c r="G237" s="1853" t="s">
        <v>2940</v>
      </c>
      <c r="H237" s="1853" t="s">
        <v>22</v>
      </c>
      <c r="I237" s="1853" t="s">
        <v>1624</v>
      </c>
    </row>
    <row customHeight="1" ht="11.25">
      <c r="A238" s="1853" t="s">
        <v>2253</v>
      </c>
      <c r="B238" s="1853" t="s">
        <v>16</v>
      </c>
      <c r="C238" s="1853" t="s">
        <v>2941</v>
      </c>
      <c r="D238" s="1853" t="s">
        <v>2942</v>
      </c>
      <c r="E238" s="1853" t="s">
        <v>2943</v>
      </c>
      <c r="F238" s="1853" t="s">
        <v>2320</v>
      </c>
      <c r="G238" s="1853" t="s">
        <v>2892</v>
      </c>
      <c r="H238" s="1853" t="s">
        <v>22</v>
      </c>
      <c r="I238" s="1853" t="s">
        <v>1624</v>
      </c>
    </row>
    <row customHeight="1" ht="11.25">
      <c r="A239" s="1853" t="s">
        <v>2253</v>
      </c>
      <c r="B239" s="1853" t="s">
        <v>16</v>
      </c>
      <c r="C239" s="1853" t="s">
        <v>2944</v>
      </c>
      <c r="D239" s="1853" t="s">
        <v>2945</v>
      </c>
      <c r="E239" s="1853" t="s">
        <v>2946</v>
      </c>
      <c r="F239" s="1853" t="s">
        <v>2275</v>
      </c>
      <c r="G239" s="1853" t="s">
        <v>2947</v>
      </c>
      <c r="H239" s="1853" t="s">
        <v>22</v>
      </c>
      <c r="I239" s="1853" t="s">
        <v>1624</v>
      </c>
    </row>
    <row customHeight="1" ht="11.25">
      <c r="A240" s="1853" t="s">
        <v>2253</v>
      </c>
      <c r="B240" s="1853" t="s">
        <v>16</v>
      </c>
      <c r="C240" s="1853" t="s">
        <v>2948</v>
      </c>
      <c r="D240" s="1853" t="s">
        <v>2949</v>
      </c>
      <c r="E240" s="1853" t="s">
        <v>2950</v>
      </c>
      <c r="F240" s="1853" t="s">
        <v>2374</v>
      </c>
      <c r="G240" s="1853" t="s">
        <v>2951</v>
      </c>
      <c r="H240" s="1853" t="s">
        <v>22</v>
      </c>
      <c r="I240" s="1853" t="s">
        <v>1624</v>
      </c>
    </row>
    <row customHeight="1" ht="11.25">
      <c r="A241" s="1853" t="s">
        <v>2253</v>
      </c>
      <c r="B241" s="1853" t="s">
        <v>16</v>
      </c>
      <c r="C241" s="1853" t="s">
        <v>2952</v>
      </c>
      <c r="D241" s="1853" t="s">
        <v>2953</v>
      </c>
      <c r="E241" s="1853" t="s">
        <v>2954</v>
      </c>
      <c r="F241" s="1853" t="s">
        <v>2955</v>
      </c>
      <c r="G241" s="1853" t="s">
        <v>2956</v>
      </c>
      <c r="H241" s="1853" t="s">
        <v>22</v>
      </c>
      <c r="I241" s="1853" t="s">
        <v>1624</v>
      </c>
    </row>
    <row customHeight="1" ht="11.25">
      <c r="A242" s="1853" t="s">
        <v>2253</v>
      </c>
      <c r="B242" s="1853" t="s">
        <v>16</v>
      </c>
      <c r="C242" s="1853" t="s">
        <v>22</v>
      </c>
      <c r="D242" s="1853" t="s">
        <v>2527</v>
      </c>
      <c r="E242" s="1853" t="s">
        <v>2528</v>
      </c>
      <c r="F242" s="1853" t="s">
        <v>2529</v>
      </c>
      <c r="G242" s="1853" t="s">
        <v>22</v>
      </c>
      <c r="H242" s="1853" t="s">
        <v>22</v>
      </c>
      <c r="I242" s="1853" t="s">
        <v>1624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C8A68D-2099-6102-AA48-0.53B61382}" mc:Ignorable="x14ac xr xr2 xr3">
  <sheetPr>
    <tabColor rgb="FFFFCC99"/>
  </sheetPr>
  <dimension ref="A1:G44"/>
  <sheetViews>
    <sheetView topLeftCell="A1" showGridLines="0" workbookViewId="0">
      <selection activeCell="A1" sqref="A1"/>
    </sheetView>
  </sheetViews>
  <sheetFormatPr customHeight="1" defaultRowHeight="11.25"/>
  <cols>
    <col min="1" max="1" style="1853" width="9.140625"/>
  </cols>
  <sheetData>
    <row customHeight="1" ht="11.25">
      <c r="A1" s="376" t="s">
        <v>2957</v>
      </c>
      <c r="B1" s="67" t="s">
        <v>2958</v>
      </c>
      <c r="C1" s="67" t="s">
        <v>2959</v>
      </c>
      <c r="D1" s="67" t="s">
        <v>2960</v>
      </c>
      <c r="E1" s="65" t="s">
        <v>2961</v>
      </c>
      <c r="F1" s="65" t="s">
        <v>2962</v>
      </c>
      <c r="G1" s="65" t="s">
        <v>2963</v>
      </c>
    </row>
    <row customHeight="1" ht="11.25">
      <c r="A2" s="376" t="s">
        <v>16</v>
      </c>
      <c r="B2" s="0" t="s">
        <v>2964</v>
      </c>
      <c r="C2" s="0" t="s">
        <v>2965</v>
      </c>
      <c r="D2" s="0" t="s">
        <v>2964</v>
      </c>
      <c r="E2" s="0" t="s">
        <v>2965</v>
      </c>
      <c r="F2" s="0" t="s">
        <v>2966</v>
      </c>
      <c r="G2" s="0" t="s">
        <v>109</v>
      </c>
    </row>
    <row customHeight="1" ht="11.25">
      <c r="A3" s="376" t="s">
        <v>16</v>
      </c>
      <c r="B3" s="0" t="s">
        <v>2967</v>
      </c>
      <c r="C3" s="0" t="s">
        <v>2968</v>
      </c>
      <c r="D3" s="0" t="s">
        <v>2967</v>
      </c>
      <c r="E3" s="0" t="s">
        <v>2968</v>
      </c>
      <c r="F3" s="0" t="s">
        <v>2966</v>
      </c>
      <c r="G3" s="0" t="s">
        <v>110</v>
      </c>
    </row>
    <row customHeight="1" ht="11.25">
      <c r="A4" s="376" t="s">
        <v>16</v>
      </c>
      <c r="B4" s="0" t="s">
        <v>2969</v>
      </c>
      <c r="C4" s="0" t="s">
        <v>2970</v>
      </c>
      <c r="D4" s="0" t="s">
        <v>2969</v>
      </c>
      <c r="E4" s="0" t="s">
        <v>2970</v>
      </c>
      <c r="F4" s="0" t="s">
        <v>2966</v>
      </c>
      <c r="G4" s="0" t="s">
        <v>90</v>
      </c>
    </row>
    <row customHeight="1" ht="11.25">
      <c r="A5" s="376" t="s">
        <v>16</v>
      </c>
      <c r="B5" s="0" t="s">
        <v>2971</v>
      </c>
      <c r="C5" s="0" t="s">
        <v>2972</v>
      </c>
      <c r="D5" s="0" t="s">
        <v>2971</v>
      </c>
      <c r="E5" s="0" t="s">
        <v>2972</v>
      </c>
      <c r="F5" s="0" t="s">
        <v>2966</v>
      </c>
      <c r="G5" s="0" t="s">
        <v>91</v>
      </c>
    </row>
    <row customHeight="1" ht="11.25">
      <c r="A6" s="376" t="s">
        <v>16</v>
      </c>
      <c r="B6" s="0" t="s">
        <v>2973</v>
      </c>
      <c r="C6" s="0" t="s">
        <v>2974</v>
      </c>
      <c r="D6" s="0" t="s">
        <v>2973</v>
      </c>
      <c r="E6" s="0" t="s">
        <v>2974</v>
      </c>
      <c r="F6" s="0" t="s">
        <v>2975</v>
      </c>
      <c r="G6" s="0" t="s">
        <v>111</v>
      </c>
    </row>
    <row customHeight="1" ht="11.25">
      <c r="A7" s="376" t="s">
        <v>16</v>
      </c>
      <c r="B7" s="0" t="s">
        <v>2976</v>
      </c>
      <c r="C7" s="0" t="s">
        <v>2977</v>
      </c>
      <c r="D7" s="0" t="s">
        <v>2976</v>
      </c>
      <c r="E7" s="0" t="s">
        <v>2977</v>
      </c>
      <c r="F7" s="0" t="s">
        <v>2966</v>
      </c>
      <c r="G7" s="0" t="s">
        <v>92</v>
      </c>
    </row>
    <row customHeight="1" ht="11.25">
      <c r="A8" s="376" t="s">
        <v>16</v>
      </c>
      <c r="B8" s="0" t="s">
        <v>2978</v>
      </c>
      <c r="C8" s="0" t="s">
        <v>2979</v>
      </c>
      <c r="D8" s="0" t="s">
        <v>2978</v>
      </c>
      <c r="E8" s="0" t="s">
        <v>2979</v>
      </c>
      <c r="F8" s="0" t="s">
        <v>2966</v>
      </c>
      <c r="G8" s="0" t="s">
        <v>93</v>
      </c>
    </row>
    <row customHeight="1" ht="11.25">
      <c r="A9" s="376" t="s">
        <v>16</v>
      </c>
      <c r="B9" s="0" t="s">
        <v>2980</v>
      </c>
      <c r="C9" s="0" t="s">
        <v>2981</v>
      </c>
      <c r="D9" s="0" t="s">
        <v>2980</v>
      </c>
      <c r="E9" s="0" t="s">
        <v>2981</v>
      </c>
      <c r="F9" s="0" t="s">
        <v>2975</v>
      </c>
      <c r="G9" s="0" t="s">
        <v>112</v>
      </c>
    </row>
    <row customHeight="1" ht="11.25">
      <c r="A10" s="376" t="s">
        <v>16</v>
      </c>
      <c r="B10" s="0" t="s">
        <v>2982</v>
      </c>
      <c r="C10" s="0" t="s">
        <v>2983</v>
      </c>
      <c r="D10" s="0" t="s">
        <v>2982</v>
      </c>
      <c r="E10" s="0" t="s">
        <v>2983</v>
      </c>
      <c r="F10" s="0" t="s">
        <v>2966</v>
      </c>
      <c r="G10" s="0" t="s">
        <v>154</v>
      </c>
    </row>
    <row customHeight="1" ht="11.25">
      <c r="A11" s="376" t="s">
        <v>16</v>
      </c>
      <c r="B11" s="0" t="s">
        <v>2984</v>
      </c>
      <c r="C11" s="0" t="s">
        <v>2985</v>
      </c>
      <c r="D11" s="0" t="s">
        <v>2984</v>
      </c>
      <c r="E11" s="0" t="s">
        <v>2985</v>
      </c>
      <c r="F11" s="0" t="s">
        <v>2975</v>
      </c>
      <c r="G11" s="0" t="s">
        <v>155</v>
      </c>
    </row>
    <row customHeight="1" ht="11.25">
      <c r="A12" s="376" t="s">
        <v>16</v>
      </c>
      <c r="B12" s="0" t="s">
        <v>2986</v>
      </c>
      <c r="C12" s="0" t="s">
        <v>2987</v>
      </c>
      <c r="D12" s="0" t="s">
        <v>2986</v>
      </c>
      <c r="E12" s="0" t="s">
        <v>2987</v>
      </c>
      <c r="F12" s="0" t="s">
        <v>2975</v>
      </c>
      <c r="G12" s="0" t="s">
        <v>156</v>
      </c>
    </row>
    <row customHeight="1" ht="11.25">
      <c r="A13" s="376" t="s">
        <v>16</v>
      </c>
      <c r="B13" s="0" t="s">
        <v>2988</v>
      </c>
      <c r="C13" s="0" t="s">
        <v>2989</v>
      </c>
      <c r="D13" s="0" t="s">
        <v>2988</v>
      </c>
      <c r="E13" s="0" t="s">
        <v>2989</v>
      </c>
      <c r="F13" s="0" t="s">
        <v>2975</v>
      </c>
      <c r="G13" s="0" t="s">
        <v>157</v>
      </c>
    </row>
    <row customHeight="1" ht="11.25">
      <c r="A14" s="376" t="s">
        <v>16</v>
      </c>
      <c r="B14" s="0" t="s">
        <v>2990</v>
      </c>
      <c r="C14" s="0" t="s">
        <v>2991</v>
      </c>
      <c r="D14" s="0" t="s">
        <v>2990</v>
      </c>
      <c r="E14" s="0" t="s">
        <v>2991</v>
      </c>
      <c r="F14" s="0" t="s">
        <v>2975</v>
      </c>
      <c r="G14" s="0" t="s">
        <v>158</v>
      </c>
    </row>
    <row customHeight="1" ht="11.25">
      <c r="A15" s="376" t="s">
        <v>16</v>
      </c>
      <c r="B15" s="0" t="s">
        <v>2992</v>
      </c>
      <c r="C15" s="0" t="s">
        <v>2993</v>
      </c>
      <c r="D15" s="0" t="s">
        <v>2992</v>
      </c>
      <c r="E15" s="0" t="s">
        <v>2993</v>
      </c>
      <c r="F15" s="0" t="s">
        <v>2975</v>
      </c>
      <c r="G15" s="0" t="s">
        <v>159</v>
      </c>
    </row>
    <row customHeight="1" ht="11.25">
      <c r="A16" s="376" t="s">
        <v>16</v>
      </c>
      <c r="B16" s="0" t="s">
        <v>2994</v>
      </c>
      <c r="C16" s="0" t="s">
        <v>2995</v>
      </c>
      <c r="D16" s="0" t="s">
        <v>2994</v>
      </c>
      <c r="E16" s="0" t="s">
        <v>2995</v>
      </c>
      <c r="F16" s="0" t="s">
        <v>2975</v>
      </c>
      <c r="G16" s="0" t="s">
        <v>1468</v>
      </c>
    </row>
    <row customHeight="1" ht="11.25">
      <c r="A17" s="376" t="s">
        <v>16</v>
      </c>
      <c r="B17" s="0" t="s">
        <v>2996</v>
      </c>
      <c r="C17" s="0" t="s">
        <v>2997</v>
      </c>
      <c r="D17" s="0" t="s">
        <v>2996</v>
      </c>
      <c r="E17" s="0" t="s">
        <v>2997</v>
      </c>
      <c r="F17" s="0" t="s">
        <v>2975</v>
      </c>
      <c r="G17" s="0" t="s">
        <v>1474</v>
      </c>
    </row>
    <row customHeight="1" ht="11.25">
      <c r="A18" s="376" t="s">
        <v>16</v>
      </c>
      <c r="B18" s="0" t="s">
        <v>2998</v>
      </c>
      <c r="C18" s="0" t="s">
        <v>2999</v>
      </c>
      <c r="D18" s="0" t="s">
        <v>2998</v>
      </c>
      <c r="E18" s="0" t="s">
        <v>2999</v>
      </c>
      <c r="F18" s="0" t="s">
        <v>2966</v>
      </c>
      <c r="G18" s="0" t="s">
        <v>1486</v>
      </c>
    </row>
    <row customHeight="1" ht="11.25">
      <c r="A19" s="376" t="s">
        <v>16</v>
      </c>
      <c r="B19" s="0" t="s">
        <v>3000</v>
      </c>
      <c r="C19" s="0" t="s">
        <v>3001</v>
      </c>
      <c r="D19" s="0" t="s">
        <v>3000</v>
      </c>
      <c r="E19" s="0" t="s">
        <v>3001</v>
      </c>
      <c r="F19" s="0" t="s">
        <v>2975</v>
      </c>
      <c r="G19" s="0" t="s">
        <v>1500</v>
      </c>
    </row>
    <row customHeight="1" ht="11.25">
      <c r="A20" s="376" t="s">
        <v>16</v>
      </c>
      <c r="B20" s="0" t="s">
        <v>100</v>
      </c>
      <c r="C20" s="0" t="s">
        <v>101</v>
      </c>
      <c r="D20" s="0" t="s">
        <v>100</v>
      </c>
      <c r="E20" s="0" t="s">
        <v>101</v>
      </c>
      <c r="F20" s="0" t="s">
        <v>2966</v>
      </c>
      <c r="G20" s="0" t="s">
        <v>99</v>
      </c>
    </row>
    <row customHeight="1" ht="11.25">
      <c r="A21" s="376" t="s">
        <v>16</v>
      </c>
      <c r="B21" s="0" t="s">
        <v>3002</v>
      </c>
      <c r="C21" s="0" t="s">
        <v>3003</v>
      </c>
      <c r="D21" s="0" t="s">
        <v>3002</v>
      </c>
      <c r="E21" s="0" t="s">
        <v>3003</v>
      </c>
      <c r="F21" s="0" t="s">
        <v>2975</v>
      </c>
      <c r="G21" s="0" t="s">
        <v>1520</v>
      </c>
    </row>
    <row customHeight="1" ht="11.25">
      <c r="A22" s="376" t="s">
        <v>16</v>
      </c>
      <c r="B22" s="0" t="s">
        <v>3004</v>
      </c>
      <c r="C22" s="0" t="s">
        <v>3005</v>
      </c>
      <c r="D22" s="0" t="s">
        <v>3004</v>
      </c>
      <c r="E22" s="0" t="s">
        <v>3005</v>
      </c>
      <c r="F22" s="0" t="s">
        <v>2966</v>
      </c>
      <c r="G22" s="0" t="s">
        <v>1536</v>
      </c>
    </row>
    <row customHeight="1" ht="11.25">
      <c r="A23" s="376" t="s">
        <v>16</v>
      </c>
      <c r="B23" s="0" t="s">
        <v>3006</v>
      </c>
      <c r="C23" s="0" t="s">
        <v>3007</v>
      </c>
      <c r="D23" s="0" t="s">
        <v>3006</v>
      </c>
      <c r="E23" s="0" t="s">
        <v>3007</v>
      </c>
      <c r="F23" s="0" t="s">
        <v>2975</v>
      </c>
      <c r="G23" s="0" t="s">
        <v>1543</v>
      </c>
    </row>
    <row customHeight="1" ht="11.25">
      <c r="A24" s="376" t="s">
        <v>16</v>
      </c>
      <c r="B24" s="0" t="s">
        <v>3008</v>
      </c>
      <c r="C24" s="0" t="s">
        <v>3009</v>
      </c>
      <c r="D24" s="0" t="s">
        <v>3008</v>
      </c>
      <c r="E24" s="0" t="s">
        <v>3009</v>
      </c>
      <c r="F24" s="0" t="s">
        <v>2966</v>
      </c>
      <c r="G24" s="0" t="s">
        <v>1551</v>
      </c>
    </row>
    <row customHeight="1" ht="11.25">
      <c r="A25" s="376" t="s">
        <v>16</v>
      </c>
      <c r="B25" s="0" t="s">
        <v>3010</v>
      </c>
      <c r="C25" s="0" t="s">
        <v>3011</v>
      </c>
      <c r="D25" s="0" t="s">
        <v>3010</v>
      </c>
      <c r="E25" s="0" t="s">
        <v>3011</v>
      </c>
      <c r="F25" s="0" t="s">
        <v>2966</v>
      </c>
      <c r="G25" s="0" t="s">
        <v>1558</v>
      </c>
    </row>
    <row customHeight="1" ht="11.25">
      <c r="A26" s="376" t="s">
        <v>16</v>
      </c>
      <c r="B26" s="0" t="s">
        <v>3012</v>
      </c>
      <c r="C26" s="0" t="s">
        <v>3013</v>
      </c>
      <c r="D26" s="0" t="s">
        <v>3012</v>
      </c>
      <c r="E26" s="0" t="s">
        <v>3013</v>
      </c>
      <c r="F26" s="0" t="s">
        <v>2966</v>
      </c>
      <c r="G26" s="0" t="s">
        <v>1562</v>
      </c>
    </row>
    <row customHeight="1" ht="11.25">
      <c r="A27" s="376" t="s">
        <v>16</v>
      </c>
      <c r="B27" s="0" t="s">
        <v>3014</v>
      </c>
      <c r="C27" s="0" t="s">
        <v>3015</v>
      </c>
      <c r="D27" s="0" t="s">
        <v>3014</v>
      </c>
      <c r="E27" s="0" t="s">
        <v>3015</v>
      </c>
      <c r="F27" s="0" t="s">
        <v>2966</v>
      </c>
      <c r="G27" s="0" t="s">
        <v>1567</v>
      </c>
    </row>
    <row customHeight="1" ht="11.25">
      <c r="A28" s="376" t="s">
        <v>16</v>
      </c>
      <c r="B28" s="0" t="s">
        <v>3016</v>
      </c>
      <c r="C28" s="0" t="s">
        <v>3017</v>
      </c>
      <c r="D28" s="0" t="s">
        <v>3016</v>
      </c>
      <c r="E28" s="0" t="s">
        <v>3017</v>
      </c>
      <c r="F28" s="0" t="s">
        <v>2966</v>
      </c>
      <c r="G28" s="0" t="s">
        <v>1575</v>
      </c>
    </row>
    <row customHeight="1" ht="11.25">
      <c r="A29" s="376" t="s">
        <v>16</v>
      </c>
      <c r="B29" s="0" t="s">
        <v>3018</v>
      </c>
      <c r="C29" s="0" t="s">
        <v>3019</v>
      </c>
      <c r="D29" s="0" t="s">
        <v>3018</v>
      </c>
      <c r="E29" s="0" t="s">
        <v>3019</v>
      </c>
      <c r="F29" s="0" t="s">
        <v>2975</v>
      </c>
      <c r="G29" s="0" t="s">
        <v>1577</v>
      </c>
    </row>
    <row customHeight="1" ht="11.25">
      <c r="A30" s="376" t="s">
        <v>16</v>
      </c>
      <c r="B30" s="0" t="s">
        <v>3020</v>
      </c>
      <c r="C30" s="0" t="s">
        <v>3021</v>
      </c>
      <c r="D30" s="0" t="s">
        <v>3020</v>
      </c>
      <c r="E30" s="0" t="s">
        <v>3021</v>
      </c>
      <c r="F30" s="0" t="s">
        <v>2966</v>
      </c>
      <c r="G30" s="0" t="s">
        <v>1580</v>
      </c>
    </row>
    <row customHeight="1" ht="11.25">
      <c r="A31" s="376" t="s">
        <v>16</v>
      </c>
      <c r="B31" s="0" t="s">
        <v>3022</v>
      </c>
      <c r="C31" s="0" t="s">
        <v>3023</v>
      </c>
      <c r="D31" s="0" t="s">
        <v>3022</v>
      </c>
      <c r="E31" s="0" t="s">
        <v>3023</v>
      </c>
      <c r="F31" s="0" t="s">
        <v>2975</v>
      </c>
      <c r="G31" s="0" t="s">
        <v>1586</v>
      </c>
    </row>
    <row customHeight="1" ht="11.25">
      <c r="A32" s="376" t="s">
        <v>16</v>
      </c>
      <c r="B32" s="0" t="s">
        <v>3024</v>
      </c>
      <c r="C32" s="0" t="s">
        <v>3025</v>
      </c>
      <c r="D32" s="0" t="s">
        <v>3024</v>
      </c>
      <c r="E32" s="0" t="s">
        <v>3025</v>
      </c>
      <c r="F32" s="0" t="s">
        <v>2966</v>
      </c>
      <c r="G32" s="0" t="s">
        <v>1588</v>
      </c>
    </row>
    <row customHeight="1" ht="11.25">
      <c r="A33" s="376" t="s">
        <v>16</v>
      </c>
      <c r="B33" s="0" t="s">
        <v>3026</v>
      </c>
      <c r="C33" s="0" t="s">
        <v>3027</v>
      </c>
      <c r="D33" s="0" t="s">
        <v>3026</v>
      </c>
      <c r="E33" s="0" t="s">
        <v>3027</v>
      </c>
      <c r="F33" s="0" t="s">
        <v>2975</v>
      </c>
      <c r="G33" s="0" t="s">
        <v>1590</v>
      </c>
    </row>
    <row customHeight="1" ht="11.25">
      <c r="A34" s="376" t="s">
        <v>16</v>
      </c>
      <c r="B34" s="0" t="s">
        <v>3028</v>
      </c>
      <c r="C34" s="0" t="s">
        <v>3029</v>
      </c>
      <c r="D34" s="0" t="s">
        <v>3028</v>
      </c>
      <c r="E34" s="0" t="s">
        <v>3029</v>
      </c>
      <c r="F34" s="0" t="s">
        <v>2966</v>
      </c>
      <c r="G34" s="0" t="s">
        <v>1592</v>
      </c>
    </row>
    <row customHeight="1" ht="11.25">
      <c r="A35" s="376" t="s">
        <v>16</v>
      </c>
      <c r="B35" s="0" t="s">
        <v>3030</v>
      </c>
      <c r="C35" s="0" t="s">
        <v>3031</v>
      </c>
      <c r="D35" s="0" t="s">
        <v>3030</v>
      </c>
      <c r="E35" s="0" t="s">
        <v>3031</v>
      </c>
      <c r="F35" s="0" t="s">
        <v>2966</v>
      </c>
      <c r="G35" s="0" t="s">
        <v>1597</v>
      </c>
    </row>
    <row customHeight="1" ht="11.25">
      <c r="A36" s="376" t="s">
        <v>16</v>
      </c>
      <c r="B36" s="0" t="s">
        <v>3032</v>
      </c>
      <c r="C36" s="0" t="s">
        <v>3033</v>
      </c>
      <c r="D36" s="0" t="s">
        <v>3032</v>
      </c>
      <c r="E36" s="0" t="s">
        <v>3033</v>
      </c>
      <c r="F36" s="0" t="s">
        <v>2975</v>
      </c>
      <c r="G36" s="0" t="s">
        <v>1602</v>
      </c>
    </row>
    <row customHeight="1" ht="11.25">
      <c r="A37" s="376" t="s">
        <v>16</v>
      </c>
      <c r="B37" s="0" t="s">
        <v>3034</v>
      </c>
      <c r="C37" s="0" t="s">
        <v>3035</v>
      </c>
      <c r="D37" s="0" t="s">
        <v>3034</v>
      </c>
      <c r="E37" s="0" t="s">
        <v>3035</v>
      </c>
      <c r="F37" s="0" t="s">
        <v>2966</v>
      </c>
      <c r="G37" s="0" t="s">
        <v>1606</v>
      </c>
    </row>
    <row customHeight="1" ht="11.25">
      <c r="A38" s="376" t="s">
        <v>16</v>
      </c>
      <c r="B38" s="0" t="s">
        <v>3036</v>
      </c>
      <c r="C38" s="0" t="s">
        <v>3037</v>
      </c>
      <c r="D38" s="0" t="s">
        <v>3036</v>
      </c>
      <c r="E38" s="0" t="s">
        <v>3037</v>
      </c>
      <c r="F38" s="0" t="s">
        <v>2966</v>
      </c>
      <c r="G38" s="0" t="s">
        <v>1614</v>
      </c>
    </row>
    <row customHeight="1" ht="11.25">
      <c r="A39" s="376" t="s">
        <v>16</v>
      </c>
      <c r="B39" s="0" t="s">
        <v>3038</v>
      </c>
      <c r="C39" s="0" t="s">
        <v>3039</v>
      </c>
      <c r="D39" s="0" t="s">
        <v>3038</v>
      </c>
      <c r="E39" s="0" t="s">
        <v>3039</v>
      </c>
      <c r="F39" s="0" t="s">
        <v>2975</v>
      </c>
      <c r="G39" s="0" t="s">
        <v>1620</v>
      </c>
    </row>
    <row customHeight="1" ht="11.25">
      <c r="A40" s="376" t="s">
        <v>16</v>
      </c>
      <c r="B40" s="0" t="s">
        <v>3040</v>
      </c>
      <c r="C40" s="0" t="s">
        <v>3041</v>
      </c>
      <c r="D40" s="0" t="s">
        <v>3040</v>
      </c>
      <c r="E40" s="0" t="s">
        <v>3041</v>
      </c>
      <c r="F40" s="0" t="s">
        <v>2966</v>
      </c>
      <c r="G40" s="0" t="s">
        <v>1625</v>
      </c>
    </row>
    <row customHeight="1" ht="11.25">
      <c r="A41" s="376" t="s">
        <v>16</v>
      </c>
      <c r="B41" s="0" t="s">
        <v>3042</v>
      </c>
      <c r="C41" s="0" t="s">
        <v>3043</v>
      </c>
      <c r="D41" s="0" t="s">
        <v>3042</v>
      </c>
      <c r="E41" s="0" t="s">
        <v>3043</v>
      </c>
      <c r="F41" s="0" t="s">
        <v>2966</v>
      </c>
      <c r="G41" s="0" t="s">
        <v>1629</v>
      </c>
    </row>
    <row customHeight="1" ht="11.25">
      <c r="A42" s="376" t="s">
        <v>16</v>
      </c>
      <c r="B42" s="0" t="s">
        <v>3044</v>
      </c>
      <c r="C42" s="0" t="s">
        <v>3045</v>
      </c>
      <c r="D42" s="0" t="s">
        <v>3044</v>
      </c>
      <c r="E42" s="0" t="s">
        <v>3045</v>
      </c>
      <c r="F42" s="0" t="s">
        <v>2966</v>
      </c>
      <c r="G42" s="0" t="s">
        <v>1632</v>
      </c>
    </row>
    <row customHeight="1" ht="11.25">
      <c r="A43" s="376" t="s">
        <v>16</v>
      </c>
      <c r="B43" s="0" t="s">
        <v>3046</v>
      </c>
      <c r="C43" s="0" t="s">
        <v>3047</v>
      </c>
      <c r="D43" s="0" t="s">
        <v>3046</v>
      </c>
      <c r="E43" s="0" t="s">
        <v>3047</v>
      </c>
      <c r="F43" s="0" t="s">
        <v>2966</v>
      </c>
      <c r="G43" s="0" t="s">
        <v>1639</v>
      </c>
    </row>
    <row customHeight="1" ht="11.25">
      <c r="A44" s="376" t="s">
        <v>16</v>
      </c>
      <c r="B44" s="0" t="s">
        <v>3048</v>
      </c>
      <c r="C44" s="0" t="s">
        <v>3049</v>
      </c>
      <c r="D44" s="0" t="s">
        <v>3048</v>
      </c>
      <c r="E44" s="0" t="s">
        <v>3049</v>
      </c>
      <c r="F44" s="0" t="s">
        <v>2966</v>
      </c>
      <c r="G44" s="0" t="s">
        <v>1648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2FE704-3A39-DF3A-C4FE-0.E92BDCA7}" mc:Ignorable="x14ac xr xr2 xr3">
  <sheetPr>
    <tabColor rgb="FFFFCC99"/>
  </sheetPr>
  <dimension ref="A1:I9"/>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3050</v>
      </c>
      <c r="B1" s="838" t="s">
        <v>3051</v>
      </c>
      <c r="C1" s="1162" t="s">
        <v>3052</v>
      </c>
      <c r="D1" s="838" t="s">
        <v>3053</v>
      </c>
      <c r="E1" s="838" t="s">
        <v>3054</v>
      </c>
      <c r="F1" s="1162" t="s">
        <v>3055</v>
      </c>
      <c r="G1" s="1162" t="s">
        <v>3056</v>
      </c>
      <c r="H1" s="1162" t="s">
        <v>3057</v>
      </c>
      <c r="I1" s="1162" t="s">
        <v>3058</v>
      </c>
    </row>
    <row customHeight="1" ht="11.25">
      <c r="A2" s="1694" t="s">
        <v>109</v>
      </c>
      <c r="B2" s="1694" t="s">
        <v>3059</v>
      </c>
      <c r="C2" s="1694" t="s">
        <v>22</v>
      </c>
      <c r="D2" s="1694" t="s">
        <v>3060</v>
      </c>
      <c r="E2" s="1694" t="s">
        <v>3061</v>
      </c>
      <c r="F2" s="1694" t="s">
        <v>22</v>
      </c>
      <c r="G2" s="1694" t="s">
        <v>22</v>
      </c>
      <c r="H2" s="1694" t="s">
        <v>22</v>
      </c>
      <c r="I2" s="1694" t="s">
        <v>22</v>
      </c>
    </row>
    <row customHeight="1" ht="11.25">
      <c r="A3" s="1694" t="s">
        <v>110</v>
      </c>
      <c r="B3" s="1694" t="s">
        <v>3062</v>
      </c>
      <c r="C3" s="1694" t="s">
        <v>22</v>
      </c>
      <c r="D3" s="1694" t="s">
        <v>3063</v>
      </c>
      <c r="E3" s="1694" t="s">
        <v>3064</v>
      </c>
      <c r="F3" s="1694" t="s">
        <v>22</v>
      </c>
      <c r="G3" s="1694" t="s">
        <v>22</v>
      </c>
      <c r="H3" s="1694" t="s">
        <v>22</v>
      </c>
      <c r="I3" s="1694" t="s">
        <v>22</v>
      </c>
    </row>
    <row customHeight="1" ht="11.25">
      <c r="A4" s="1694" t="s">
        <v>90</v>
      </c>
      <c r="B4" s="1694" t="s">
        <v>3065</v>
      </c>
      <c r="C4" s="1694" t="s">
        <v>22</v>
      </c>
      <c r="D4" s="1694" t="s">
        <v>3066</v>
      </c>
      <c r="E4" s="1694" t="s">
        <v>3067</v>
      </c>
      <c r="F4" s="1694" t="s">
        <v>22</v>
      </c>
      <c r="G4" s="1694" t="s">
        <v>22</v>
      </c>
      <c r="H4" s="1694" t="s">
        <v>22</v>
      </c>
      <c r="I4" s="1694" t="s">
        <v>22</v>
      </c>
    </row>
    <row customHeight="1" ht="11.25">
      <c r="A5" s="1694" t="s">
        <v>91</v>
      </c>
      <c r="B5" s="1694" t="s">
        <v>3068</v>
      </c>
      <c r="C5" s="1694" t="s">
        <v>22</v>
      </c>
      <c r="D5" s="1694" t="s">
        <v>3069</v>
      </c>
      <c r="E5" s="1694" t="s">
        <v>3064</v>
      </c>
      <c r="F5" s="1694" t="s">
        <v>22</v>
      </c>
      <c r="G5" s="1694" t="s">
        <v>22</v>
      </c>
      <c r="H5" s="1694" t="s">
        <v>22</v>
      </c>
      <c r="I5" s="1694" t="s">
        <v>22</v>
      </c>
    </row>
    <row customHeight="1" ht="11.25">
      <c r="A6" s="1694" t="s">
        <v>111</v>
      </c>
      <c r="B6" s="1694" t="s">
        <v>3070</v>
      </c>
      <c r="C6" s="1694" t="s">
        <v>22</v>
      </c>
      <c r="D6" s="1694" t="s">
        <v>3069</v>
      </c>
      <c r="E6" s="1694" t="s">
        <v>3064</v>
      </c>
      <c r="F6" s="1694" t="s">
        <v>22</v>
      </c>
      <c r="G6" s="1694" t="s">
        <v>22</v>
      </c>
      <c r="H6" s="1694" t="s">
        <v>22</v>
      </c>
      <c r="I6" s="1694" t="s">
        <v>22</v>
      </c>
    </row>
    <row customHeight="1" ht="11.25">
      <c r="A7" s="1694" t="s">
        <v>92</v>
      </c>
      <c r="B7" s="1694" t="s">
        <v>3071</v>
      </c>
      <c r="C7" s="1694" t="s">
        <v>22</v>
      </c>
      <c r="D7" s="1694" t="s">
        <v>3069</v>
      </c>
      <c r="E7" s="1694" t="s">
        <v>3061</v>
      </c>
      <c r="F7" s="1694" t="s">
        <v>22</v>
      </c>
      <c r="G7" s="1694" t="s">
        <v>22</v>
      </c>
      <c r="H7" s="1694" t="s">
        <v>22</v>
      </c>
      <c r="I7" s="1694" t="s">
        <v>22</v>
      </c>
    </row>
    <row customHeight="1" ht="11.25">
      <c r="A8" s="1694" t="s">
        <v>93</v>
      </c>
      <c r="B8" s="1694" t="s">
        <v>3072</v>
      </c>
      <c r="C8" s="1694" t="s">
        <v>22</v>
      </c>
      <c r="D8" s="1694" t="s">
        <v>3073</v>
      </c>
      <c r="E8" s="1694" t="s">
        <v>3074</v>
      </c>
      <c r="F8" s="1694" t="s">
        <v>22</v>
      </c>
      <c r="G8" s="1694" t="s">
        <v>22</v>
      </c>
      <c r="H8" s="1694" t="s">
        <v>22</v>
      </c>
      <c r="I8" s="1694" t="s">
        <v>22</v>
      </c>
    </row>
    <row customHeight="1" ht="11.25">
      <c r="A9" s="1694" t="s">
        <v>112</v>
      </c>
      <c r="B9" s="1694" t="s">
        <v>3075</v>
      </c>
      <c r="C9" s="1694" t="s">
        <v>22</v>
      </c>
      <c r="D9" s="1694" t="s">
        <v>3073</v>
      </c>
      <c r="E9" s="1694" t="s">
        <v>3074</v>
      </c>
      <c r="F9" s="1694" t="s">
        <v>22</v>
      </c>
      <c r="G9" s="1694" t="s">
        <v>22</v>
      </c>
      <c r="H9" s="1694" t="s">
        <v>22</v>
      </c>
      <c r="I9"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D0AA85-BBBF-0704-AE2C-0.B8D813E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B151FB-9185-8AEB-73E6-0.90E61624}"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356</v>
      </c>
      <c r="I1" s="2220"/>
      <c r="J1" s="2220"/>
      <c r="K1" s="2220"/>
      <c r="L1" s="2220"/>
      <c r="M1" s="2220"/>
      <c r="N1" s="2220"/>
      <c r="O1" s="2220"/>
      <c r="P1" s="2220"/>
      <c r="Q1" s="2220"/>
      <c r="R1" s="2220"/>
      <c r="T1" s="2220" t="s">
        <v>357</v>
      </c>
      <c r="U1" s="2220"/>
      <c r="V1" s="2220"/>
      <c r="X1" s="2220" t="s">
        <v>358</v>
      </c>
      <c r="Y1" s="2220"/>
      <c r="Z1" s="2220"/>
      <c r="AB1" s="2220" t="s">
        <v>359</v>
      </c>
      <c r="AC1" s="2220"/>
      <c r="AT1" s="450" t="s">
        <v>14</v>
      </c>
    </row>
    <row customHeight="1" ht="14.25" hidden="1">
      <c r="AT2" s="450">
        <v>0</v>
      </c>
    </row>
    <row s="1616" customFormat="1" customHeight="1" ht="5.25">
      <c r="C3" s="704"/>
      <c r="D3" s="705"/>
      <c r="E3" s="705"/>
      <c r="F3" s="705"/>
      <c r="G3" s="705"/>
      <c r="H3" s="705" t="s">
        <v>360</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Филиал ПАО "ОГК-2"-Ставропольская ГРЭС</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304</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305</v>
      </c>
      <c r="AF7" s="2226" t="s">
        <v>305</v>
      </c>
      <c r="AG7" s="2226" t="s">
        <v>305</v>
      </c>
      <c r="AH7" s="2226" t="s">
        <v>305</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361</v>
      </c>
      <c r="I8" s="2229" t="s">
        <v>362</v>
      </c>
      <c r="J8" s="2226" t="s">
        <v>363</v>
      </c>
      <c r="K8" s="2226"/>
      <c r="L8" s="2226"/>
      <c r="M8" s="2221"/>
      <c r="N8" s="2226" t="s">
        <v>364</v>
      </c>
      <c r="O8" s="2226"/>
      <c r="P8" s="2226" t="s">
        <v>365</v>
      </c>
      <c r="Q8" s="2226"/>
      <c r="R8" s="2233" t="s">
        <v>366</v>
      </c>
      <c r="S8" s="827"/>
      <c r="T8" s="2231" t="s">
        <v>367</v>
      </c>
      <c r="U8" s="2231" t="s">
        <v>368</v>
      </c>
      <c r="V8" s="2231" t="s">
        <v>369</v>
      </c>
      <c r="W8" s="829"/>
      <c r="X8" s="2231" t="s">
        <v>370</v>
      </c>
      <c r="Y8" s="2231" t="s">
        <v>371</v>
      </c>
      <c r="Z8" s="2231" t="s">
        <v>372</v>
      </c>
      <c r="AA8" s="829"/>
      <c r="AB8" s="2231" t="s">
        <v>373</v>
      </c>
      <c r="AC8" s="2231" t="s">
        <v>366</v>
      </c>
      <c r="AD8" s="829"/>
      <c r="AE8" s="2226"/>
      <c r="AF8" s="2226"/>
      <c r="AG8" s="2226"/>
      <c r="AH8" s="2226"/>
      <c r="AT8" s="450">
        <v>26</v>
      </c>
    </row>
    <row customHeight="1" ht="46.199999999999996">
      <c r="C9" s="453"/>
      <c r="D9" s="2130"/>
      <c r="E9" s="2226"/>
      <c r="F9" s="2226"/>
      <c r="G9" s="832"/>
      <c r="H9" s="2228"/>
      <c r="I9" s="2230"/>
      <c r="J9" s="428" t="s">
        <v>374</v>
      </c>
      <c r="K9" s="428" t="s">
        <v>375</v>
      </c>
      <c r="L9" s="428" t="s">
        <v>376</v>
      </c>
      <c r="M9" s="434" t="s">
        <v>377</v>
      </c>
      <c r="N9" s="428" t="s">
        <v>378</v>
      </c>
      <c r="O9" s="428" t="s">
        <v>377</v>
      </c>
      <c r="P9" s="428" t="s">
        <v>379</v>
      </c>
      <c r="Q9" s="428" t="s">
        <v>377</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380</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109</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381</v>
      </c>
      <c r="AF12" s="2224" t="s">
        <v>382</v>
      </c>
      <c r="AG12" s="2224" t="s">
        <v>383</v>
      </c>
      <c r="AH12" s="2224" t="s">
        <v>384</v>
      </c>
      <c r="AI12" s="450"/>
      <c r="AM12" s="514"/>
      <c r="AP12" s="503" t="s">
        <v>385</v>
      </c>
      <c r="AQ12" s="503" t="s">
        <v>385</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6D464D-2422-6ADF-CEAD-0.D8D0000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136</v>
      </c>
      <c r="B1" s="186" t="s">
        <v>3076</v>
      </c>
    </row>
    <row customHeight="1" ht="11.25">
      <c r="A2" s="67" t="s">
        <v>98</v>
      </c>
      <c r="B2" s="67" t="s">
        <v>3077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D9116-08B4-50ED-3C02-0.7389913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3078</v>
      </c>
      <c r="B1" s="838" t="s">
        <v>3079</v>
      </c>
    </row>
    <row customHeight="1" ht="11.25">
      <c r="A2" s="838">
        <v>4213775</v>
      </c>
      <c r="B2" s="838" t="s">
        <v>1226</v>
      </c>
    </row>
    <row customHeight="1" ht="11.25">
      <c r="A3" s="838">
        <v>4213784</v>
      </c>
      <c r="B3" s="838" t="s">
        <v>1259</v>
      </c>
    </row>
    <row customHeight="1" ht="11.25">
      <c r="A4" s="838">
        <v>4213781</v>
      </c>
      <c r="B4" s="838" t="s">
        <v>1252</v>
      </c>
    </row>
    <row customHeight="1" ht="11.25">
      <c r="A5" s="838">
        <v>4213776</v>
      </c>
      <c r="B5" s="838" t="s">
        <v>172</v>
      </c>
    </row>
    <row customHeight="1" ht="11.25">
      <c r="A6" s="838">
        <v>4213777</v>
      </c>
      <c r="B6" s="838" t="s">
        <v>178</v>
      </c>
    </row>
    <row customHeight="1" ht="11.25">
      <c r="A7" s="838">
        <v>4213778</v>
      </c>
      <c r="B7" s="838" t="s">
        <v>184</v>
      </c>
    </row>
    <row customHeight="1" ht="11.25">
      <c r="A8" s="838">
        <v>4213780</v>
      </c>
      <c r="B8" s="838" t="s">
        <v>190</v>
      </c>
    </row>
    <row customHeight="1" ht="11.25">
      <c r="A9" s="838">
        <v>4213779</v>
      </c>
      <c r="B9" s="838" t="s">
        <v>1393</v>
      </c>
    </row>
    <row customHeight="1" ht="11.25">
      <c r="A10" s="838">
        <v>4213783</v>
      </c>
      <c r="B10" s="838" t="s">
        <v>1408</v>
      </c>
    </row>
    <row customHeight="1" ht="11.25">
      <c r="A11" s="838">
        <v>4213782</v>
      </c>
      <c r="B11" s="838" t="s">
        <v>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10ECB9-94FF-0307-1F29-0.60BF61D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3078</v>
      </c>
      <c r="B1" s="838" t="s">
        <v>3080</v>
      </c>
    </row>
    <row customHeight="1" ht="11.25">
      <c r="A2" s="838" t="s">
        <v>3081</v>
      </c>
      <c r="B2" s="838" t="s">
        <v>1506</v>
      </c>
    </row>
    <row customHeight="1" ht="11.25">
      <c r="A3" s="838" t="s">
        <v>3082</v>
      </c>
      <c r="B3" s="838" t="s">
        <v>1515</v>
      </c>
    </row>
    <row customHeight="1" ht="11.25">
      <c r="A4" s="838" t="s">
        <v>118</v>
      </c>
      <c r="B4" s="838" t="s">
        <v>1524</v>
      </c>
    </row>
    <row customHeight="1" ht="11.25">
      <c r="A5" s="838" t="s">
        <v>126</v>
      </c>
      <c r="B5" s="838" t="s">
        <v>1533</v>
      </c>
    </row>
    <row customHeight="1" ht="11.25">
      <c r="A6" s="838" t="s">
        <v>124</v>
      </c>
      <c r="B6" s="838" t="s">
        <v>1539</v>
      </c>
    </row>
    <row customHeight="1" ht="11.25">
      <c r="A7" s="838" t="s">
        <v>3083</v>
      </c>
      <c r="B7" s="838" t="s">
        <v>1547</v>
      </c>
    </row>
    <row customHeight="1" ht="11.25">
      <c r="A8" s="838" t="s">
        <v>3084</v>
      </c>
      <c r="B8" s="838" t="s">
        <v>1554</v>
      </c>
    </row>
    <row customHeight="1" ht="11.25">
      <c r="A9" s="838" t="s">
        <v>3085</v>
      </c>
      <c r="B9" s="838" t="s">
        <v>1560</v>
      </c>
    </row>
    <row customHeight="1" ht="11.25">
      <c r="A10" s="838" t="s">
        <v>3086</v>
      </c>
      <c r="B10" s="838" t="s">
        <v>1564</v>
      </c>
    </row>
    <row customHeight="1" ht="11.25">
      <c r="A11" s="838" t="s">
        <v>3087</v>
      </c>
      <c r="B11" s="838" t="s">
        <v>1571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5B57E-0391-F0C5-7C0F-0.65DB055B}" mc:Ignorable="x14ac xr xr2 xr3">
  <sheetPr>
    <tabColor rgb="FFFFCC99"/>
  </sheetPr>
  <dimension ref="A1:G44"/>
  <sheetViews>
    <sheetView topLeftCell="A1" showGridLines="0" workbookViewId="0">
      <selection activeCell="A1" sqref="A1"/>
    </sheetView>
  </sheetViews>
  <sheetFormatPr customHeight="1" defaultRowHeight="11.25"/>
  <sheetData>
    <row customHeight="1" ht="11.25">
      <c r="A1" s="376" t="s">
        <v>2957</v>
      </c>
      <c r="B1" s="376" t="s">
        <v>2958</v>
      </c>
      <c r="C1" s="376" t="s">
        <v>2959</v>
      </c>
      <c r="D1" s="376" t="s">
        <v>2960</v>
      </c>
      <c r="E1" s="0" t="s">
        <v>2961</v>
      </c>
      <c r="F1" s="0" t="s">
        <v>2962</v>
      </c>
      <c r="G1" s="0" t="s">
        <v>2963</v>
      </c>
    </row>
    <row customHeight="1" ht="11.25">
      <c r="A2" s="0" t="s">
        <v>16</v>
      </c>
      <c r="B2" s="0" t="s">
        <v>2964</v>
      </c>
      <c r="C2" s="0" t="s">
        <v>2965</v>
      </c>
      <c r="D2" s="0" t="s">
        <v>2964</v>
      </c>
      <c r="E2" s="0" t="s">
        <v>2965</v>
      </c>
      <c r="F2" s="0" t="s">
        <v>2966</v>
      </c>
      <c r="G2" s="0" t="s">
        <v>109</v>
      </c>
    </row>
    <row customHeight="1" ht="11.25">
      <c r="A3" s="0" t="s">
        <v>16</v>
      </c>
      <c r="B3" s="0" t="s">
        <v>2967</v>
      </c>
      <c r="C3" s="0" t="s">
        <v>2968</v>
      </c>
      <c r="D3" s="0" t="s">
        <v>2967</v>
      </c>
      <c r="E3" s="0" t="s">
        <v>2968</v>
      </c>
      <c r="F3" s="0" t="s">
        <v>2966</v>
      </c>
      <c r="G3" s="0" t="s">
        <v>110</v>
      </c>
    </row>
    <row customHeight="1" ht="11.25">
      <c r="A4" s="0" t="s">
        <v>16</v>
      </c>
      <c r="B4" s="0" t="s">
        <v>2969</v>
      </c>
      <c r="C4" s="0" t="s">
        <v>2970</v>
      </c>
      <c r="D4" s="0" t="s">
        <v>2969</v>
      </c>
      <c r="E4" s="0" t="s">
        <v>2970</v>
      </c>
      <c r="F4" s="0" t="s">
        <v>2966</v>
      </c>
      <c r="G4" s="0" t="s">
        <v>90</v>
      </c>
    </row>
    <row customHeight="1" ht="11.25">
      <c r="A5" s="0" t="s">
        <v>16</v>
      </c>
      <c r="B5" s="0" t="s">
        <v>2971</v>
      </c>
      <c r="C5" s="0" t="s">
        <v>2972</v>
      </c>
      <c r="D5" s="0" t="s">
        <v>2971</v>
      </c>
      <c r="E5" s="0" t="s">
        <v>2972</v>
      </c>
      <c r="F5" s="0" t="s">
        <v>2966</v>
      </c>
      <c r="G5" s="0" t="s">
        <v>91</v>
      </c>
    </row>
    <row customHeight="1" ht="11.25">
      <c r="A6" s="0" t="s">
        <v>16</v>
      </c>
      <c r="B6" s="0" t="s">
        <v>2973</v>
      </c>
      <c r="C6" s="0" t="s">
        <v>2974</v>
      </c>
      <c r="D6" s="0" t="s">
        <v>2973</v>
      </c>
      <c r="E6" s="0" t="s">
        <v>2974</v>
      </c>
      <c r="F6" s="0" t="s">
        <v>2975</v>
      </c>
      <c r="G6" s="0" t="s">
        <v>111</v>
      </c>
    </row>
    <row customHeight="1" ht="11.25">
      <c r="A7" s="0" t="s">
        <v>16</v>
      </c>
      <c r="B7" s="0" t="s">
        <v>2976</v>
      </c>
      <c r="C7" s="0" t="s">
        <v>2977</v>
      </c>
      <c r="D7" s="0" t="s">
        <v>2976</v>
      </c>
      <c r="E7" s="0" t="s">
        <v>2977</v>
      </c>
      <c r="F7" s="0" t="s">
        <v>2966</v>
      </c>
      <c r="G7" s="0" t="s">
        <v>92</v>
      </c>
    </row>
    <row customHeight="1" ht="11.25">
      <c r="A8" s="0" t="s">
        <v>16</v>
      </c>
      <c r="B8" s="0" t="s">
        <v>2978</v>
      </c>
      <c r="C8" s="0" t="s">
        <v>2979</v>
      </c>
      <c r="D8" s="0" t="s">
        <v>2978</v>
      </c>
      <c r="E8" s="0" t="s">
        <v>2979</v>
      </c>
      <c r="F8" s="0" t="s">
        <v>2966</v>
      </c>
      <c r="G8" s="0" t="s">
        <v>93</v>
      </c>
    </row>
    <row customHeight="1" ht="11.25">
      <c r="A9" s="0" t="s">
        <v>16</v>
      </c>
      <c r="B9" s="0" t="s">
        <v>2980</v>
      </c>
      <c r="C9" s="0" t="s">
        <v>2981</v>
      </c>
      <c r="D9" s="0" t="s">
        <v>2980</v>
      </c>
      <c r="E9" s="0" t="s">
        <v>2981</v>
      </c>
      <c r="F9" s="0" t="s">
        <v>2975</v>
      </c>
      <c r="G9" s="0" t="s">
        <v>112</v>
      </c>
    </row>
    <row customHeight="1" ht="11.25">
      <c r="A10" s="0" t="s">
        <v>16</v>
      </c>
      <c r="B10" s="0" t="s">
        <v>2982</v>
      </c>
      <c r="C10" s="0" t="s">
        <v>2983</v>
      </c>
      <c r="D10" s="0" t="s">
        <v>2982</v>
      </c>
      <c r="E10" s="0" t="s">
        <v>2983</v>
      </c>
      <c r="F10" s="0" t="s">
        <v>2966</v>
      </c>
      <c r="G10" s="0" t="s">
        <v>154</v>
      </c>
    </row>
    <row customHeight="1" ht="11.25">
      <c r="A11" s="0" t="s">
        <v>16</v>
      </c>
      <c r="B11" s="0" t="s">
        <v>2984</v>
      </c>
      <c r="C11" s="0" t="s">
        <v>2985</v>
      </c>
      <c r="D11" s="0" t="s">
        <v>2984</v>
      </c>
      <c r="E11" s="0" t="s">
        <v>2985</v>
      </c>
      <c r="F11" s="0" t="s">
        <v>2975</v>
      </c>
      <c r="G11" s="0" t="s">
        <v>155</v>
      </c>
    </row>
    <row customHeight="1" ht="11.25">
      <c r="A12" s="0" t="s">
        <v>16</v>
      </c>
      <c r="B12" s="0" t="s">
        <v>2986</v>
      </c>
      <c r="C12" s="0" t="s">
        <v>2987</v>
      </c>
      <c r="D12" s="0" t="s">
        <v>2986</v>
      </c>
      <c r="E12" s="0" t="s">
        <v>2987</v>
      </c>
      <c r="F12" s="0" t="s">
        <v>2975</v>
      </c>
      <c r="G12" s="0" t="s">
        <v>156</v>
      </c>
    </row>
    <row customHeight="1" ht="11.25">
      <c r="A13" s="0" t="s">
        <v>16</v>
      </c>
      <c r="B13" s="0" t="s">
        <v>2988</v>
      </c>
      <c r="C13" s="0" t="s">
        <v>2989</v>
      </c>
      <c r="D13" s="0" t="s">
        <v>2988</v>
      </c>
      <c r="E13" s="0" t="s">
        <v>2989</v>
      </c>
      <c r="F13" s="0" t="s">
        <v>2975</v>
      </c>
      <c r="G13" s="0" t="s">
        <v>157</v>
      </c>
    </row>
    <row customHeight="1" ht="11.25">
      <c r="A14" s="0" t="s">
        <v>16</v>
      </c>
      <c r="B14" s="0" t="s">
        <v>2990</v>
      </c>
      <c r="C14" s="0" t="s">
        <v>2991</v>
      </c>
      <c r="D14" s="0" t="s">
        <v>2990</v>
      </c>
      <c r="E14" s="0" t="s">
        <v>2991</v>
      </c>
      <c r="F14" s="0" t="s">
        <v>2975</v>
      </c>
      <c r="G14" s="0" t="s">
        <v>158</v>
      </c>
    </row>
    <row customHeight="1" ht="11.25">
      <c r="A15" s="0" t="s">
        <v>16</v>
      </c>
      <c r="B15" s="0" t="s">
        <v>2992</v>
      </c>
      <c r="C15" s="0" t="s">
        <v>2993</v>
      </c>
      <c r="D15" s="0" t="s">
        <v>2992</v>
      </c>
      <c r="E15" s="0" t="s">
        <v>2993</v>
      </c>
      <c r="F15" s="0" t="s">
        <v>2975</v>
      </c>
      <c r="G15" s="0" t="s">
        <v>159</v>
      </c>
    </row>
    <row customHeight="1" ht="11.25">
      <c r="A16" s="0" t="s">
        <v>16</v>
      </c>
      <c r="B16" s="0" t="s">
        <v>2994</v>
      </c>
      <c r="C16" s="0" t="s">
        <v>2995</v>
      </c>
      <c r="D16" s="0" t="s">
        <v>2994</v>
      </c>
      <c r="E16" s="0" t="s">
        <v>2995</v>
      </c>
      <c r="F16" s="0" t="s">
        <v>2975</v>
      </c>
      <c r="G16" s="0" t="s">
        <v>1468</v>
      </c>
    </row>
    <row customHeight="1" ht="11.25">
      <c r="A17" s="0" t="s">
        <v>16</v>
      </c>
      <c r="B17" s="0" t="s">
        <v>2996</v>
      </c>
      <c r="C17" s="0" t="s">
        <v>2997</v>
      </c>
      <c r="D17" s="0" t="s">
        <v>2996</v>
      </c>
      <c r="E17" s="0" t="s">
        <v>2997</v>
      </c>
      <c r="F17" s="0" t="s">
        <v>2975</v>
      </c>
      <c r="G17" s="0" t="s">
        <v>1474</v>
      </c>
    </row>
    <row customHeight="1" ht="11.25">
      <c r="A18" s="0" t="s">
        <v>16</v>
      </c>
      <c r="B18" s="0" t="s">
        <v>2998</v>
      </c>
      <c r="C18" s="0" t="s">
        <v>2999</v>
      </c>
      <c r="D18" s="0" t="s">
        <v>2998</v>
      </c>
      <c r="E18" s="0" t="s">
        <v>2999</v>
      </c>
      <c r="F18" s="0" t="s">
        <v>2966</v>
      </c>
      <c r="G18" s="0" t="s">
        <v>1486</v>
      </c>
    </row>
    <row customHeight="1" ht="11.25">
      <c r="A19" s="0" t="s">
        <v>16</v>
      </c>
      <c r="B19" s="0" t="s">
        <v>3000</v>
      </c>
      <c r="C19" s="0" t="s">
        <v>3001</v>
      </c>
      <c r="D19" s="0" t="s">
        <v>3000</v>
      </c>
      <c r="E19" s="0" t="s">
        <v>3001</v>
      </c>
      <c r="F19" s="0" t="s">
        <v>2975</v>
      </c>
      <c r="G19" s="0" t="s">
        <v>1500</v>
      </c>
    </row>
    <row customHeight="1" ht="11.25">
      <c r="A20" s="0" t="s">
        <v>16</v>
      </c>
      <c r="B20" s="0" t="s">
        <v>100</v>
      </c>
      <c r="C20" s="0" t="s">
        <v>101</v>
      </c>
      <c r="D20" s="0" t="s">
        <v>100</v>
      </c>
      <c r="E20" s="0" t="s">
        <v>101</v>
      </c>
      <c r="F20" s="0" t="s">
        <v>2966</v>
      </c>
      <c r="G20" s="0" t="s">
        <v>99</v>
      </c>
    </row>
    <row customHeight="1" ht="11.25">
      <c r="A21" s="0" t="s">
        <v>16</v>
      </c>
      <c r="B21" s="0" t="s">
        <v>3002</v>
      </c>
      <c r="C21" s="0" t="s">
        <v>3003</v>
      </c>
      <c r="D21" s="0" t="s">
        <v>3002</v>
      </c>
      <c r="E21" s="0" t="s">
        <v>3003</v>
      </c>
      <c r="F21" s="0" t="s">
        <v>2975</v>
      </c>
      <c r="G21" s="0" t="s">
        <v>1520</v>
      </c>
    </row>
    <row customHeight="1" ht="11.25">
      <c r="A22" s="0" t="s">
        <v>16</v>
      </c>
      <c r="B22" s="0" t="s">
        <v>3004</v>
      </c>
      <c r="C22" s="0" t="s">
        <v>3005</v>
      </c>
      <c r="D22" s="0" t="s">
        <v>3004</v>
      </c>
      <c r="E22" s="0" t="s">
        <v>3005</v>
      </c>
      <c r="F22" s="0" t="s">
        <v>2966</v>
      </c>
      <c r="G22" s="0" t="s">
        <v>1536</v>
      </c>
    </row>
    <row customHeight="1" ht="11.25">
      <c r="A23" s="0" t="s">
        <v>16</v>
      </c>
      <c r="B23" s="0" t="s">
        <v>3006</v>
      </c>
      <c r="C23" s="0" t="s">
        <v>3007</v>
      </c>
      <c r="D23" s="0" t="s">
        <v>3006</v>
      </c>
      <c r="E23" s="0" t="s">
        <v>3007</v>
      </c>
      <c r="F23" s="0" t="s">
        <v>2975</v>
      </c>
      <c r="G23" s="0" t="s">
        <v>1543</v>
      </c>
    </row>
    <row customHeight="1" ht="11.25">
      <c r="A24" s="0" t="s">
        <v>16</v>
      </c>
      <c r="B24" s="0" t="s">
        <v>3008</v>
      </c>
      <c r="C24" s="0" t="s">
        <v>3009</v>
      </c>
      <c r="D24" s="0" t="s">
        <v>3008</v>
      </c>
      <c r="E24" s="0" t="s">
        <v>3009</v>
      </c>
      <c r="F24" s="0" t="s">
        <v>2966</v>
      </c>
      <c r="G24" s="0" t="s">
        <v>1551</v>
      </c>
    </row>
    <row customHeight="1" ht="11.25">
      <c r="A25" s="0" t="s">
        <v>16</v>
      </c>
      <c r="B25" s="0" t="s">
        <v>3010</v>
      </c>
      <c r="C25" s="0" t="s">
        <v>3011</v>
      </c>
      <c r="D25" s="0" t="s">
        <v>3010</v>
      </c>
      <c r="E25" s="0" t="s">
        <v>3011</v>
      </c>
      <c r="F25" s="0" t="s">
        <v>2966</v>
      </c>
      <c r="G25" s="0" t="s">
        <v>1558</v>
      </c>
    </row>
    <row customHeight="1" ht="11.25">
      <c r="A26" s="0" t="s">
        <v>16</v>
      </c>
      <c r="B26" s="0" t="s">
        <v>3012</v>
      </c>
      <c r="C26" s="0" t="s">
        <v>3013</v>
      </c>
      <c r="D26" s="0" t="s">
        <v>3012</v>
      </c>
      <c r="E26" s="0" t="s">
        <v>3013</v>
      </c>
      <c r="F26" s="0" t="s">
        <v>2966</v>
      </c>
      <c r="G26" s="0" t="s">
        <v>1562</v>
      </c>
    </row>
    <row customHeight="1" ht="11.25">
      <c r="A27" s="0" t="s">
        <v>16</v>
      </c>
      <c r="B27" s="0" t="s">
        <v>3014</v>
      </c>
      <c r="C27" s="0" t="s">
        <v>3015</v>
      </c>
      <c r="D27" s="0" t="s">
        <v>3014</v>
      </c>
      <c r="E27" s="0" t="s">
        <v>3015</v>
      </c>
      <c r="F27" s="0" t="s">
        <v>2966</v>
      </c>
      <c r="G27" s="0" t="s">
        <v>1567</v>
      </c>
    </row>
    <row customHeight="1" ht="11.25">
      <c r="A28" s="0" t="s">
        <v>16</v>
      </c>
      <c r="B28" s="0" t="s">
        <v>3016</v>
      </c>
      <c r="C28" s="0" t="s">
        <v>3017</v>
      </c>
      <c r="D28" s="0" t="s">
        <v>3016</v>
      </c>
      <c r="E28" s="0" t="s">
        <v>3017</v>
      </c>
      <c r="F28" s="0" t="s">
        <v>2966</v>
      </c>
      <c r="G28" s="0" t="s">
        <v>1575</v>
      </c>
    </row>
    <row customHeight="1" ht="11.25">
      <c r="A29" s="0" t="s">
        <v>16</v>
      </c>
      <c r="B29" s="0" t="s">
        <v>3018</v>
      </c>
      <c r="C29" s="0" t="s">
        <v>3019</v>
      </c>
      <c r="D29" s="0" t="s">
        <v>3018</v>
      </c>
      <c r="E29" s="0" t="s">
        <v>3019</v>
      </c>
      <c r="F29" s="0" t="s">
        <v>2975</v>
      </c>
      <c r="G29" s="0" t="s">
        <v>1577</v>
      </c>
    </row>
    <row customHeight="1" ht="11.25">
      <c r="A30" s="0" t="s">
        <v>16</v>
      </c>
      <c r="B30" s="0" t="s">
        <v>3020</v>
      </c>
      <c r="C30" s="0" t="s">
        <v>3021</v>
      </c>
      <c r="D30" s="0" t="s">
        <v>3020</v>
      </c>
      <c r="E30" s="0" t="s">
        <v>3021</v>
      </c>
      <c r="F30" s="0" t="s">
        <v>2966</v>
      </c>
      <c r="G30" s="0" t="s">
        <v>1580</v>
      </c>
    </row>
    <row customHeight="1" ht="11.25">
      <c r="A31" s="0" t="s">
        <v>16</v>
      </c>
      <c r="B31" s="0" t="s">
        <v>3022</v>
      </c>
      <c r="C31" s="0" t="s">
        <v>3023</v>
      </c>
      <c r="D31" s="0" t="s">
        <v>3022</v>
      </c>
      <c r="E31" s="0" t="s">
        <v>3023</v>
      </c>
      <c r="F31" s="0" t="s">
        <v>2975</v>
      </c>
      <c r="G31" s="0" t="s">
        <v>1586</v>
      </c>
    </row>
    <row customHeight="1" ht="11.25">
      <c r="A32" s="0" t="s">
        <v>16</v>
      </c>
      <c r="B32" s="0" t="s">
        <v>3024</v>
      </c>
      <c r="C32" s="0" t="s">
        <v>3025</v>
      </c>
      <c r="D32" s="0" t="s">
        <v>3024</v>
      </c>
      <c r="E32" s="0" t="s">
        <v>3025</v>
      </c>
      <c r="F32" s="0" t="s">
        <v>2966</v>
      </c>
      <c r="G32" s="0" t="s">
        <v>1588</v>
      </c>
    </row>
    <row customHeight="1" ht="11.25">
      <c r="A33" s="0" t="s">
        <v>16</v>
      </c>
      <c r="B33" s="0" t="s">
        <v>3026</v>
      </c>
      <c r="C33" s="0" t="s">
        <v>3027</v>
      </c>
      <c r="D33" s="0" t="s">
        <v>3026</v>
      </c>
      <c r="E33" s="0" t="s">
        <v>3027</v>
      </c>
      <c r="F33" s="0" t="s">
        <v>2975</v>
      </c>
      <c r="G33" s="0" t="s">
        <v>1590</v>
      </c>
    </row>
    <row customHeight="1" ht="11.25">
      <c r="A34" s="0" t="s">
        <v>16</v>
      </c>
      <c r="B34" s="0" t="s">
        <v>3028</v>
      </c>
      <c r="C34" s="0" t="s">
        <v>3029</v>
      </c>
      <c r="D34" s="0" t="s">
        <v>3028</v>
      </c>
      <c r="E34" s="0" t="s">
        <v>3029</v>
      </c>
      <c r="F34" s="0" t="s">
        <v>2966</v>
      </c>
      <c r="G34" s="0" t="s">
        <v>1592</v>
      </c>
    </row>
    <row customHeight="1" ht="11.25">
      <c r="A35" s="0" t="s">
        <v>16</v>
      </c>
      <c r="B35" s="0" t="s">
        <v>3030</v>
      </c>
      <c r="C35" s="0" t="s">
        <v>3031</v>
      </c>
      <c r="D35" s="0" t="s">
        <v>3030</v>
      </c>
      <c r="E35" s="0" t="s">
        <v>3031</v>
      </c>
      <c r="F35" s="0" t="s">
        <v>2966</v>
      </c>
      <c r="G35" s="0" t="s">
        <v>1597</v>
      </c>
    </row>
    <row customHeight="1" ht="11.25">
      <c r="A36" s="0" t="s">
        <v>16</v>
      </c>
      <c r="B36" s="0" t="s">
        <v>3032</v>
      </c>
      <c r="C36" s="0" t="s">
        <v>3033</v>
      </c>
      <c r="D36" s="0" t="s">
        <v>3032</v>
      </c>
      <c r="E36" s="0" t="s">
        <v>3033</v>
      </c>
      <c r="F36" s="0" t="s">
        <v>2975</v>
      </c>
      <c r="G36" s="0" t="s">
        <v>1602</v>
      </c>
    </row>
    <row customHeight="1" ht="11.25">
      <c r="A37" s="0" t="s">
        <v>16</v>
      </c>
      <c r="B37" s="0" t="s">
        <v>3034</v>
      </c>
      <c r="C37" s="0" t="s">
        <v>3035</v>
      </c>
      <c r="D37" s="0" t="s">
        <v>3034</v>
      </c>
      <c r="E37" s="0" t="s">
        <v>3035</v>
      </c>
      <c r="F37" s="0" t="s">
        <v>2966</v>
      </c>
      <c r="G37" s="0" t="s">
        <v>1606</v>
      </c>
    </row>
    <row customHeight="1" ht="11.25">
      <c r="A38" s="0" t="s">
        <v>16</v>
      </c>
      <c r="B38" s="0" t="s">
        <v>3036</v>
      </c>
      <c r="C38" s="0" t="s">
        <v>3037</v>
      </c>
      <c r="D38" s="0" t="s">
        <v>3036</v>
      </c>
      <c r="E38" s="0" t="s">
        <v>3037</v>
      </c>
      <c r="F38" s="0" t="s">
        <v>2966</v>
      </c>
      <c r="G38" s="0" t="s">
        <v>1614</v>
      </c>
    </row>
    <row customHeight="1" ht="11.25">
      <c r="A39" s="0" t="s">
        <v>16</v>
      </c>
      <c r="B39" s="0" t="s">
        <v>3038</v>
      </c>
      <c r="C39" s="0" t="s">
        <v>3039</v>
      </c>
      <c r="D39" s="0" t="s">
        <v>3038</v>
      </c>
      <c r="E39" s="0" t="s">
        <v>3039</v>
      </c>
      <c r="F39" s="0" t="s">
        <v>2975</v>
      </c>
      <c r="G39" s="0" t="s">
        <v>1620</v>
      </c>
    </row>
    <row customHeight="1" ht="11.25">
      <c r="A40" s="0" t="s">
        <v>16</v>
      </c>
      <c r="B40" s="0" t="s">
        <v>3040</v>
      </c>
      <c r="C40" s="0" t="s">
        <v>3041</v>
      </c>
      <c r="D40" s="0" t="s">
        <v>3040</v>
      </c>
      <c r="E40" s="0" t="s">
        <v>3041</v>
      </c>
      <c r="F40" s="0" t="s">
        <v>2966</v>
      </c>
      <c r="G40" s="0" t="s">
        <v>1625</v>
      </c>
    </row>
    <row customHeight="1" ht="11.25">
      <c r="A41" s="0" t="s">
        <v>16</v>
      </c>
      <c r="B41" s="0" t="s">
        <v>3042</v>
      </c>
      <c r="C41" s="0" t="s">
        <v>3043</v>
      </c>
      <c r="D41" s="0" t="s">
        <v>3042</v>
      </c>
      <c r="E41" s="0" t="s">
        <v>3043</v>
      </c>
      <c r="F41" s="0" t="s">
        <v>2966</v>
      </c>
      <c r="G41" s="0" t="s">
        <v>1629</v>
      </c>
    </row>
    <row customHeight="1" ht="11.25">
      <c r="A42" s="0" t="s">
        <v>16</v>
      </c>
      <c r="B42" s="0" t="s">
        <v>3044</v>
      </c>
      <c r="C42" s="0" t="s">
        <v>3045</v>
      </c>
      <c r="D42" s="0" t="s">
        <v>3044</v>
      </c>
      <c r="E42" s="0" t="s">
        <v>3045</v>
      </c>
      <c r="F42" s="0" t="s">
        <v>2966</v>
      </c>
      <c r="G42" s="0" t="s">
        <v>1632</v>
      </c>
    </row>
    <row customHeight="1" ht="11.25">
      <c r="A43" s="0" t="s">
        <v>16</v>
      </c>
      <c r="B43" s="0" t="s">
        <v>3046</v>
      </c>
      <c r="C43" s="0" t="s">
        <v>3047</v>
      </c>
      <c r="D43" s="0" t="s">
        <v>3046</v>
      </c>
      <c r="E43" s="0" t="s">
        <v>3047</v>
      </c>
      <c r="F43" s="0" t="s">
        <v>2966</v>
      </c>
      <c r="G43" s="0" t="s">
        <v>1639</v>
      </c>
    </row>
    <row customHeight="1" ht="11.25">
      <c r="A44" s="0" t="s">
        <v>16</v>
      </c>
      <c r="B44" s="0" t="s">
        <v>3048</v>
      </c>
      <c r="C44" s="0" t="s">
        <v>3049</v>
      </c>
      <c r="D44" s="0" t="s">
        <v>3048</v>
      </c>
      <c r="E44" s="0" t="s">
        <v>3049</v>
      </c>
      <c r="F44" s="0" t="s">
        <v>2966</v>
      </c>
      <c r="G44" s="0" t="s">
        <v>1648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35CACD-AB0B-7BE4-EF5D-0.FB38D0E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3088</v>
      </c>
      <c r="B1" s="838" t="s">
        <v>3089</v>
      </c>
      <c r="C1" s="838" t="s">
        <v>1171</v>
      </c>
    </row>
    <row customHeight="1" ht="11.25">
      <c r="A2" s="838">
        <v>4189678</v>
      </c>
      <c r="B2" s="838" t="s">
        <v>3090</v>
      </c>
      <c r="C2" s="838" t="s">
        <v>3091</v>
      </c>
    </row>
    <row customHeight="1" ht="11.25">
      <c r="A3" s="838">
        <v>4190415</v>
      </c>
      <c r="B3" s="838" t="s">
        <v>3092</v>
      </c>
      <c r="C3" s="838" t="s">
        <v>3091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6939A9-18DD-96CA-A441-0.728952F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3093</v>
      </c>
      <c r="B1" s="166" t="s">
        <v>3094</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A75262-B044-A462-F11C-0.08D2B32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3095</v>
      </c>
      <c r="B1" s="0" t="b">
        <v>1</v>
      </c>
    </row>
    <row customHeight="1" ht="11.25">
      <c r="A2" s="0" t="s">
        <v>3096</v>
      </c>
      <c r="B2" s="0" t="b">
        <v>0</v>
      </c>
    </row>
    <row customHeight="1" ht="11.25">
      <c r="A3" s="0" t="s">
        <v>3097</v>
      </c>
      <c r="B3" s="0" t="b">
        <v>1</v>
      </c>
    </row>
    <row customHeight="1" ht="11.25">
      <c r="A4" s="0" t="s">
        <v>3098</v>
      </c>
      <c r="B4" s="0" t="b">
        <v>0</v>
      </c>
    </row>
    <row customHeight="1" ht="11.25">
      <c r="A5" s="0" t="s">
        <v>3099</v>
      </c>
      <c r="B5" s="0" t="b">
        <v>0</v>
      </c>
    </row>
    <row customHeight="1" ht="11.25">
      <c r="A6" s="0" t="s">
        <v>3100</v>
      </c>
      <c r="B6" s="0" t="b">
        <v>0</v>
      </c>
    </row>
    <row customHeight="1" ht="11.25">
      <c r="A7" s="0" t="s">
        <v>3101</v>
      </c>
      <c r="B7" s="0" t="b">
        <v>0</v>
      </c>
    </row>
    <row customHeight="1" ht="11.25">
      <c r="A8" s="0" t="s">
        <v>3102</v>
      </c>
      <c r="B8" s="0" t="b">
        <v>0</v>
      </c>
    </row>
    <row customHeight="1" ht="11.25">
      <c r="A9" s="0" t="s">
        <v>3103</v>
      </c>
      <c r="B9" s="0" t="b">
        <v>0</v>
      </c>
    </row>
    <row customHeight="1" ht="11.25">
      <c r="A10" s="0" t="s">
        <v>3104</v>
      </c>
      <c r="B10" s="0" t="b">
        <v>0</v>
      </c>
    </row>
    <row customHeight="1" ht="11.25">
      <c r="A11" s="0" t="s">
        <v>3105</v>
      </c>
      <c r="B11" s="0" t="b">
        <v>1</v>
      </c>
    </row>
    <row customHeight="1" ht="11.25">
      <c r="A12" s="0" t="s">
        <v>3106</v>
      </c>
      <c r="B12" s="0" t="b">
        <v>0</v>
      </c>
    </row>
    <row customHeight="1" ht="11.25">
      <c r="A13" s="0" t="s">
        <v>3107</v>
      </c>
      <c r="B13" s="0" t="b">
        <v>0</v>
      </c>
    </row>
    <row customHeight="1" ht="11.25">
      <c r="A14" s="0" t="s">
        <v>3108</v>
      </c>
      <c r="B14" s="0" t="b">
        <v>0</v>
      </c>
    </row>
    <row customHeight="1" ht="11.25">
      <c r="A15" s="0" t="s">
        <v>3109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7BFE2D-A0C4-99EE-EA9B-0.2ED7BD4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35052-60CA-BA08-939F-0.8D7E757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3110</v>
      </c>
      <c r="B1" s="70" t="s">
        <v>3111</v>
      </c>
    </row>
    <row customHeight="1" ht="11.25">
      <c r="A2" s="67" t="s">
        <v>3112</v>
      </c>
      <c r="B2" s="67" t="s">
        <v>3113</v>
      </c>
    </row>
    <row customHeight="1" ht="11.25">
      <c r="A3" s="67" t="s">
        <v>3114</v>
      </c>
      <c r="B3" s="67" t="s">
        <v>3115</v>
      </c>
    </row>
    <row customHeight="1" ht="11.25">
      <c r="A4" s="67" t="s">
        <v>3116</v>
      </c>
      <c r="B4" s="67" t="s">
        <v>3117</v>
      </c>
    </row>
    <row customHeight="1" ht="11.25">
      <c r="A5" s="67" t="s">
        <v>3118</v>
      </c>
      <c r="B5" s="67" t="s">
        <v>3119</v>
      </c>
    </row>
    <row customHeight="1" ht="11.25">
      <c r="A6" s="67" t="s">
        <v>3120</v>
      </c>
      <c r="B6" s="67" t="s">
        <v>3121</v>
      </c>
    </row>
    <row customHeight="1" ht="11.25">
      <c r="A7" s="67" t="s">
        <v>3122</v>
      </c>
      <c r="B7" s="67" t="s">
        <v>3123</v>
      </c>
    </row>
    <row customHeight="1" ht="11.25">
      <c r="A8" s="67" t="s">
        <v>3124</v>
      </c>
      <c r="B8" s="67" t="s">
        <v>3125</v>
      </c>
    </row>
    <row customHeight="1" ht="11.25">
      <c r="A9" s="67" t="s">
        <v>3126</v>
      </c>
      <c r="B9" s="67" t="s">
        <v>3127</v>
      </c>
    </row>
    <row customHeight="1" ht="11.25">
      <c r="A10" s="67" t="s">
        <v>3128</v>
      </c>
      <c r="B10" s="67" t="s">
        <v>3129</v>
      </c>
    </row>
    <row customHeight="1" ht="11.25">
      <c r="A11" s="67" t="s">
        <v>3130</v>
      </c>
      <c r="B11" s="67" t="s">
        <v>3131</v>
      </c>
    </row>
    <row customHeight="1" ht="11.25">
      <c r="A12" s="67" t="s">
        <v>3132</v>
      </c>
      <c r="B12" s="67" t="s">
        <v>3133</v>
      </c>
    </row>
    <row customHeight="1" ht="11.25">
      <c r="A13" s="67" t="s">
        <v>3134</v>
      </c>
      <c r="B13" s="67" t="s">
        <v>3135</v>
      </c>
    </row>
    <row customHeight="1" ht="11.25">
      <c r="A14" s="67" t="s">
        <v>3136</v>
      </c>
      <c r="B14" s="67" t="s">
        <v>3137</v>
      </c>
    </row>
    <row customHeight="1" ht="11.25">
      <c r="A15" s="67" t="s">
        <v>3138</v>
      </c>
      <c r="B15" s="67" t="s">
        <v>3139</v>
      </c>
    </row>
    <row customHeight="1" ht="11.25">
      <c r="A16" s="67" t="s">
        <v>3140</v>
      </c>
      <c r="B16" s="67" t="s">
        <v>3141</v>
      </c>
    </row>
    <row customHeight="1" ht="11.25">
      <c r="A17" s="67" t="s">
        <v>3142</v>
      </c>
      <c r="B17" s="67" t="s">
        <v>3143</v>
      </c>
    </row>
    <row customHeight="1" ht="11.25">
      <c r="A18" s="67" t="s">
        <v>3144</v>
      </c>
      <c r="B18" s="67" t="s">
        <v>3145</v>
      </c>
    </row>
    <row customHeight="1" ht="11.25">
      <c r="A19" s="67" t="s">
        <v>3146</v>
      </c>
      <c r="B19" s="67" t="s">
        <v>3147</v>
      </c>
    </row>
    <row customHeight="1" ht="11.25">
      <c r="A20" s="67" t="s">
        <v>3148</v>
      </c>
      <c r="B20" s="67" t="s">
        <v>3149</v>
      </c>
    </row>
    <row customHeight="1" ht="11.25">
      <c r="A21" s="67" t="s">
        <v>3150</v>
      </c>
      <c r="B21" s="67" t="s">
        <v>3151</v>
      </c>
    </row>
    <row customHeight="1" ht="11.25">
      <c r="A22" s="67" t="s">
        <v>3152</v>
      </c>
      <c r="B22" s="67" t="s">
        <v>3153</v>
      </c>
    </row>
    <row customHeight="1" ht="11.25">
      <c r="A23" s="67" t="s">
        <v>3154</v>
      </c>
      <c r="B23" s="67" t="s">
        <v>3155</v>
      </c>
    </row>
    <row customHeight="1" ht="11.25">
      <c r="A24" s="67" t="s">
        <v>3156</v>
      </c>
      <c r="B24" s="67" t="s">
        <v>3157</v>
      </c>
    </row>
    <row customHeight="1" ht="11.25">
      <c r="A25" s="67" t="s">
        <v>3158</v>
      </c>
      <c r="B25" s="67" t="s">
        <v>3159</v>
      </c>
    </row>
    <row customHeight="1" ht="11.25">
      <c r="A26" s="67" t="s">
        <v>3160</v>
      </c>
      <c r="B26" s="67" t="s">
        <v>3161</v>
      </c>
    </row>
    <row customHeight="1" ht="11.25">
      <c r="A27" s="67" t="s">
        <v>3162</v>
      </c>
      <c r="B27" s="67" t="s">
        <v>3163</v>
      </c>
    </row>
    <row customHeight="1" ht="11.25">
      <c r="A28" s="67" t="s">
        <v>3164</v>
      </c>
      <c r="B28" s="67" t="s">
        <v>3165</v>
      </c>
    </row>
    <row customHeight="1" ht="11.25">
      <c r="A29" s="67" t="s">
        <v>3166</v>
      </c>
      <c r="B29" s="67" t="s">
        <v>3167</v>
      </c>
    </row>
    <row customHeight="1" ht="11.25">
      <c r="A30" s="67" t="s">
        <v>3168</v>
      </c>
      <c r="B30" s="67" t="s">
        <v>3169</v>
      </c>
    </row>
    <row customHeight="1" ht="11.25">
      <c r="A31" s="67" t="s">
        <v>3170</v>
      </c>
      <c r="B31" s="67" t="s">
        <v>3171</v>
      </c>
    </row>
    <row customHeight="1" ht="11.25">
      <c r="A32" s="67" t="s">
        <v>3172</v>
      </c>
      <c r="B32" s="67" t="s">
        <v>3173</v>
      </c>
    </row>
    <row customHeight="1" ht="11.25">
      <c r="A33" s="67" t="s">
        <v>3174</v>
      </c>
      <c r="B33" s="67" t="s">
        <v>3175</v>
      </c>
    </row>
    <row customHeight="1" ht="11.25">
      <c r="A34" s="67" t="s">
        <v>3176</v>
      </c>
      <c r="B34" s="67" t="s">
        <v>3177</v>
      </c>
    </row>
    <row customHeight="1" ht="11.25">
      <c r="A35" s="67" t="s">
        <v>3178</v>
      </c>
      <c r="B35" s="67" t="s">
        <v>3179</v>
      </c>
    </row>
    <row customHeight="1" ht="11.25">
      <c r="A36" s="67" t="s">
        <v>3180</v>
      </c>
      <c r="B36" s="67" t="s">
        <v>3181</v>
      </c>
    </row>
    <row customHeight="1" ht="11.25">
      <c r="A37" s="67" t="s">
        <v>3182</v>
      </c>
      <c r="B37" s="67" t="s">
        <v>3183</v>
      </c>
    </row>
    <row customHeight="1" ht="11.25">
      <c r="A38" s="67" t="s">
        <v>3184</v>
      </c>
      <c r="B38" s="67" t="s">
        <v>3185</v>
      </c>
    </row>
    <row customHeight="1" ht="11.25">
      <c r="A39" s="67" t="s">
        <v>3186</v>
      </c>
      <c r="B39" s="67" t="s">
        <v>3187</v>
      </c>
    </row>
    <row customHeight="1" ht="11.25">
      <c r="A40" s="67" t="s">
        <v>3188</v>
      </c>
      <c r="B40" s="67" t="s">
        <v>3189</v>
      </c>
    </row>
    <row customHeight="1" ht="11.25">
      <c r="A41" s="67" t="s">
        <v>3190</v>
      </c>
      <c r="B41" s="67" t="s">
        <v>3191</v>
      </c>
    </row>
    <row customHeight="1" ht="11.25">
      <c r="A42" s="67" t="s">
        <v>3192</v>
      </c>
      <c r="B42" s="67" t="s">
        <v>3193</v>
      </c>
    </row>
    <row customHeight="1" ht="11.25">
      <c r="A43" s="67" t="s">
        <v>3194</v>
      </c>
      <c r="B43" s="67" t="s">
        <v>3195</v>
      </c>
    </row>
    <row customHeight="1" ht="11.25">
      <c r="A44" s="67" t="s">
        <v>3196</v>
      </c>
      <c r="B44" s="67" t="s">
        <v>3197</v>
      </c>
    </row>
    <row customHeight="1" ht="11.25">
      <c r="A45" s="67" t="s">
        <v>3198</v>
      </c>
      <c r="B45" s="67" t="s">
        <v>3199</v>
      </c>
    </row>
    <row customHeight="1" ht="11.25">
      <c r="A46" s="67" t="s">
        <v>3200</v>
      </c>
      <c r="B46" s="67" t="s">
        <v>3201</v>
      </c>
    </row>
    <row customHeight="1" ht="11.25">
      <c r="A47" s="67" t="s">
        <v>3202</v>
      </c>
      <c r="B47" s="67" t="s">
        <v>3203</v>
      </c>
    </row>
    <row customHeight="1" ht="11.25">
      <c r="A48" s="67" t="s">
        <v>3204</v>
      </c>
      <c r="B48" s="67" t="s">
        <v>3205</v>
      </c>
    </row>
    <row customHeight="1" ht="11.25">
      <c r="A49" s="67" t="s">
        <v>3206</v>
      </c>
      <c r="B49" s="67" t="s">
        <v>3207</v>
      </c>
    </row>
    <row customHeight="1" ht="11.25">
      <c r="A50" s="67" t="s">
        <v>3208</v>
      </c>
      <c r="B50" s="67" t="s">
        <v>3209</v>
      </c>
    </row>
    <row customHeight="1" ht="11.25">
      <c r="A51" s="67" t="s">
        <v>3210</v>
      </c>
      <c r="B51" s="67" t="s">
        <v>3211</v>
      </c>
    </row>
    <row customHeight="1" ht="11.25">
      <c r="A52" s="67" t="s">
        <v>3212</v>
      </c>
      <c r="B52" s="67" t="s">
        <v>3213</v>
      </c>
    </row>
    <row customHeight="1" ht="11.25">
      <c r="A53" s="67" t="s">
        <v>3214</v>
      </c>
      <c r="B53" s="67" t="s">
        <v>3215</v>
      </c>
    </row>
    <row customHeight="1" ht="11.25">
      <c r="A54" s="67" t="s">
        <v>3216</v>
      </c>
      <c r="B54" s="67" t="s">
        <v>3217</v>
      </c>
    </row>
    <row customHeight="1" ht="11.25">
      <c r="A55" s="67" t="s">
        <v>3218</v>
      </c>
      <c r="B55" s="67" t="s">
        <v>3219</v>
      </c>
    </row>
    <row customHeight="1" ht="11.25">
      <c r="A56" s="67" t="s">
        <v>3220</v>
      </c>
      <c r="B56" s="67" t="s">
        <v>3221</v>
      </c>
    </row>
    <row customHeight="1" ht="11.25">
      <c r="A57" s="67" t="s">
        <v>3222</v>
      </c>
      <c r="B57" s="67" t="s">
        <v>3223</v>
      </c>
    </row>
    <row customHeight="1" ht="11.25">
      <c r="A58" s="67" t="s">
        <v>3224</v>
      </c>
      <c r="B58" s="67" t="s">
        <v>3225</v>
      </c>
    </row>
    <row customHeight="1" ht="11.25">
      <c r="A59" s="67" t="s">
        <v>3226</v>
      </c>
      <c r="B59" s="67" t="s">
        <v>3227</v>
      </c>
    </row>
    <row customHeight="1" ht="11.25">
      <c r="A60" s="67" t="s">
        <v>3228</v>
      </c>
      <c r="B60" s="67" t="s">
        <v>3229</v>
      </c>
    </row>
    <row customHeight="1" ht="11.25">
      <c r="A61" s="67"/>
      <c r="B61" s="67" t="s">
        <v>3230</v>
      </c>
    </row>
    <row customHeight="1" ht="11.25">
      <c r="A62" s="67"/>
      <c r="B62" s="67" t="s">
        <v>3231</v>
      </c>
    </row>
    <row customHeight="1" ht="11.25">
      <c r="A63" s="67"/>
      <c r="B63" s="67" t="s">
        <v>3232</v>
      </c>
    </row>
    <row customHeight="1" ht="11.25">
      <c r="A64" s="67"/>
      <c r="B64" s="67" t="s">
        <v>3233</v>
      </c>
    </row>
    <row customHeight="1" ht="11.25">
      <c r="A65" s="67"/>
      <c r="B65" s="67" t="s">
        <v>3234</v>
      </c>
    </row>
    <row customHeight="1" ht="11.25">
      <c r="A66" s="67"/>
      <c r="B66" s="67" t="s">
        <v>3235</v>
      </c>
    </row>
    <row customHeight="1" ht="11.25">
      <c r="A67" s="67"/>
      <c r="B67" s="67" t="s">
        <v>3236</v>
      </c>
    </row>
    <row customHeight="1" ht="11.25">
      <c r="A68" s="67"/>
      <c r="B68" s="67" t="s">
        <v>3237</v>
      </c>
    </row>
    <row customHeight="1" ht="11.25">
      <c r="A69" s="67"/>
      <c r="B69" s="67" t="s">
        <v>3238</v>
      </c>
    </row>
    <row customHeight="1" ht="11.25">
      <c r="A70" s="67"/>
      <c r="B70" s="67" t="s">
        <v>3239</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47056-4D46-953F-DAE9-0.471335F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3240</v>
      </c>
    </row>
    <row customHeight="1" ht="90">
      <c r="B2" s="97" t="s">
        <v>3241</v>
      </c>
    </row>
    <row customHeight="1" ht="67.5">
      <c r="B3" s="97" t="s">
        <v>3242</v>
      </c>
    </row>
    <row customHeight="1" ht="33.75">
      <c r="B4" s="97" t="s">
        <v>3243</v>
      </c>
    </row>
    <row customHeight="1" ht="11.25">
      <c r="B5" s="97" t="s">
        <v>3244</v>
      </c>
    </row>
    <row customHeight="1" ht="22.5">
      <c r="B6" s="97" t="s">
        <v>3245</v>
      </c>
    </row>
    <row customHeight="1" ht="22.5">
      <c r="B7" s="97" t="s">
        <v>3246</v>
      </c>
    </row>
    <row customHeight="1" ht="22.5">
      <c r="B8" s="97" t="s">
        <v>3247</v>
      </c>
    </row>
    <row customHeight="1" ht="22.5">
      <c r="B9" s="97" t="s">
        <v>3248</v>
      </c>
    </row>
    <row customHeight="1" ht="56.25">
      <c r="B10" s="97" t="s">
        <v>3249</v>
      </c>
    </row>
    <row customHeight="1" ht="12.75">
      <c r="B11" s="162" t="s">
        <v>3250</v>
      </c>
    </row>
    <row customHeight="1" ht="11.25">
      <c r="B12" s="96" t="s">
        <v>3251</v>
      </c>
    </row>
    <row customHeight="1" ht="22.5">
      <c r="B13" s="97" t="s">
        <v>3252</v>
      </c>
    </row>
    <row customHeight="1" ht="67.5">
      <c r="B14" s="97" t="s">
        <v>3253</v>
      </c>
    </row>
    <row customHeight="1" ht="22.5">
      <c r="B15" s="97" t="s">
        <v>3254</v>
      </c>
    </row>
    <row customHeight="1" ht="11.25">
      <c r="B16" s="96" t="s">
        <v>3255</v>
      </c>
      <c r="D16" s="103"/>
    </row>
    <row customHeight="1" ht="33.75">
      <c r="B17" s="97" t="s">
        <v>3256</v>
      </c>
    </row>
    <row customHeight="1" ht="33.75">
      <c r="B18" s="97" t="s">
        <v>3257</v>
      </c>
    </row>
    <row customHeight="1" ht="11.25">
      <c r="B19" s="97" t="s">
        <v>3258</v>
      </c>
    </row>
    <row customHeight="1" ht="33.75">
      <c r="B20" s="97" t="s">
        <v>3259</v>
      </c>
    </row>
    <row customHeight="1" ht="11.25">
      <c r="B21" s="96" t="s">
        <v>3260</v>
      </c>
    </row>
    <row customHeight="1" ht="11.25">
      <c r="B22" s="97" t="s">
        <v>3261</v>
      </c>
    </row>
    <row r="24" customHeight="1" ht="22.5">
      <c r="B24" s="164" t="s">
        <v>3262</v>
      </c>
    </row>
    <row r="26" customHeight="1" ht="11.25">
      <c r="B26" s="96" t="s">
        <v>3263</v>
      </c>
    </row>
    <row customHeight="1" ht="22.5">
      <c r="B27" s="163" t="s">
        <v>400</v>
      </c>
    </row>
    <row customHeight="1" ht="56.25">
      <c r="B28" s="163" t="s">
        <v>3264</v>
      </c>
    </row>
    <row customHeight="1" ht="11.25">
      <c r="B29" s="213" t="s">
        <v>3265</v>
      </c>
    </row>
    <row customHeight="1" ht="22.5">
      <c r="B30" s="163" t="s">
        <v>3266</v>
      </c>
    </row>
    <row r="32" customHeight="1" ht="11.25">
      <c r="A32" s="191"/>
      <c r="B32" s="192" t="s">
        <v>3267</v>
      </c>
    </row>
    <row customHeight="1" ht="14.25">
      <c r="A33" s="193">
        <v>1</v>
      </c>
      <c r="B33" s="194" t="s">
        <v>3268</v>
      </c>
    </row>
    <row customHeight="1" ht="14.25">
      <c r="A34" s="193">
        <v>2</v>
      </c>
      <c r="B34" s="194" t="s">
        <v>3269</v>
      </c>
    </row>
    <row customHeight="1" ht="11.25">
      <c r="B35" s="192" t="s">
        <v>3270</v>
      </c>
    </row>
    <row customHeight="1" ht="11.25">
      <c r="B36" s="194" t="s">
        <v>3271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BB2FC5-EB7F-5BF6-1EFB-0.06C5AE7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356</v>
      </c>
      <c r="I1" s="2220"/>
      <c r="V1" s="1610" t="s">
        <v>14</v>
      </c>
    </row>
    <row s="1638" customFormat="1" customHeight="1" ht="14.25" hidden="1">
      <c r="C2" s="1622"/>
      <c r="D2" s="2236" t="s">
        <v>109</v>
      </c>
      <c r="E2" s="2238"/>
      <c r="F2" s="1628"/>
      <c r="G2" s="1623" t="s">
        <v>109</v>
      </c>
      <c r="H2" s="1626"/>
      <c r="I2" s="1624"/>
      <c r="L2" s="1625"/>
      <c r="M2" s="1625"/>
      <c r="N2" s="1625"/>
      <c r="O2" s="1625" t="s">
        <v>386</v>
      </c>
      <c r="P2" s="1625"/>
      <c r="Q2" s="1625"/>
      <c r="R2" s="1627" t="s">
        <v>385</v>
      </c>
      <c r="S2" s="1627" t="s">
        <v>385</v>
      </c>
      <c r="T2" s="1625"/>
      <c r="U2" s="1625"/>
      <c r="V2" s="1621">
        <v>0</v>
      </c>
    </row>
    <row s="1638" customFormat="1" customHeight="1" ht="14.25" hidden="1">
      <c r="C3" s="1622"/>
      <c r="D3" s="2237"/>
      <c r="E3" s="2239"/>
      <c r="F3" s="408"/>
      <c r="G3" s="872"/>
      <c r="H3" s="872" t="s">
        <v>387</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360</v>
      </c>
      <c r="I5" s="705"/>
      <c r="J5" s="705"/>
      <c r="L5" s="1617"/>
      <c r="M5" s="1617"/>
      <c r="N5" s="1617"/>
      <c r="O5" s="1617"/>
      <c r="P5" s="1617"/>
      <c r="Q5" s="1617"/>
      <c r="R5" s="1617"/>
      <c r="S5" s="1617"/>
      <c r="T5" s="1617"/>
      <c r="U5" s="1617"/>
      <c r="V5" s="1616">
        <v>5</v>
      </c>
    </row>
    <row customHeight="1" ht="29.25">
      <c r="C6" s="1519"/>
      <c r="D6" s="2240" t="s">
        <v>388</v>
      </c>
      <c r="E6" s="2240"/>
      <c r="F6" s="2240"/>
      <c r="G6" s="2240"/>
      <c r="H6" s="2240"/>
      <c r="I6" s="2240"/>
      <c r="J6" s="494"/>
      <c r="K6" s="1618"/>
      <c r="V6" s="1610">
        <v>28</v>
      </c>
    </row>
    <row customHeight="1" ht="18">
      <c r="C7" s="1519"/>
      <c r="D7" s="2179" t="str">
        <f>IF(org=0,"Не определено",org)</f>
        <v>Филиал ПАО "ОГК-2"-Ставропольская ГРЭС</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304</v>
      </c>
      <c r="E10" s="2222"/>
      <c r="F10" s="2222"/>
      <c r="G10" s="2222"/>
      <c r="H10" s="2222"/>
      <c r="I10" s="2222"/>
      <c r="J10" s="2226" t="s">
        <v>305</v>
      </c>
      <c r="V10" s="1610">
        <v>14</v>
      </c>
    </row>
    <row customHeight="1" ht="27.299999999999997">
      <c r="C11" s="1519"/>
      <c r="D11" s="2130" t="s">
        <v>88</v>
      </c>
      <c r="E11" s="2226" t="s">
        <v>105</v>
      </c>
      <c r="F11" s="2195" t="s">
        <v>88</v>
      </c>
      <c r="G11" s="2196"/>
      <c r="H11" s="2178" t="s">
        <v>389</v>
      </c>
      <c r="I11" s="2178" t="s">
        <v>390</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380</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109</v>
      </c>
      <c r="E14" s="2238"/>
      <c r="F14" s="1620"/>
      <c r="G14" s="1619" t="s">
        <v>109</v>
      </c>
      <c r="H14" s="1626"/>
      <c r="I14" s="1624"/>
      <c r="J14" s="2172" t="s">
        <v>391</v>
      </c>
      <c r="K14" s="1610"/>
      <c r="R14" s="503" t="s">
        <v>385</v>
      </c>
      <c r="S14" s="503" t="s">
        <v>385</v>
      </c>
      <c r="V14" s="1610">
        <v>14</v>
      </c>
    </row>
    <row customHeight="1" ht="14.699999999999998">
      <c r="A15" s="1610"/>
      <c r="C15" s="1519"/>
      <c r="D15" s="2237"/>
      <c r="E15" s="2239"/>
      <c r="F15" s="408"/>
      <c r="G15" s="872"/>
      <c r="H15" s="872" t="s">
        <v>387</v>
      </c>
      <c r="I15" s="316"/>
      <c r="J15" s="2173"/>
      <c r="K15" s="1610"/>
      <c r="R15" s="503"/>
      <c r="S15" s="503"/>
      <c r="V15" s="1610">
        <v>14</v>
      </c>
    </row>
    <row customHeight="1" ht="14.699999999999998">
      <c r="A16" s="1610"/>
      <c r="C16" s="1519"/>
      <c r="D16" s="408"/>
      <c r="E16" s="872" t="s">
        <v>127</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