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3805" yWindow="0" windowWidth="27765" windowHeight="13065" activeTab="0"/>
  </bookViews>
  <sheets>
    <sheet name="Титульный" sheetId="1" r:id="rId1"/>
    <sheet name="Показатели" sheetId="2" r:id="rId2"/>
    <sheet name="Расходы" sheetId="3" r:id="rId3"/>
    <sheet name="Формат" sheetId="4" state="veryHidden" r:id="rId4"/>
    <sheet name="Инвестиции" sheetId="5" state="hidden" r:id="rId5"/>
    <sheet name="Проверка" sheetId="6" r:id="rId6"/>
    <sheet name="Изменения" sheetId="7" state="veryHidden" r:id="rId7"/>
    <sheet name="h_values" sheetId="8" state="veryHidden" r:id="rId8"/>
    <sheet name="m_followHyperlink" sheetId="9" state="veryHidden" r:id="rId9"/>
  </sheets>
  <externalReferences>
    <externalReference r:id="rId12"/>
  </externalReferences>
  <definedNames>
    <definedName name="aActivity">'h_values'!$X$2:$X$16</definedName>
    <definedName name="aFil">'h_values'!$K$3:$K$116</definedName>
    <definedName name="aFiltered">'h_values'!$J$2:$L$5</definedName>
    <definedName name="aFuel">'h_values'!$AB$2:$AB$11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asure3">'h_values'!$AC$2:$AC$11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Purchase">'h_values'!$AE$2:$AE$4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isInvest">'Титульный'!$C$33</definedName>
    <definedName name="IsPurchase">'Показатели'!$D$41</definedName>
    <definedName name="kind_of_purchase_method">'[1]TEHSHEET'!$O$2:$O$4</definedName>
    <definedName name="KPP">'Титульный'!$C$11</definedName>
    <definedName name="List02_costs_OPS">'[1]Показатели (факт)'!$G$46</definedName>
    <definedName name="Mr">'Титульный'!$C$7</definedName>
    <definedName name="NDS">'h_values'!$Z$2:$Z$4</definedName>
    <definedName name="OKTMO">'Титульный'!$C$8</definedName>
    <definedName name="org">'Титульный'!$C$9</definedName>
    <definedName name="PeriodEnd">'Титульный'!$C$13</definedName>
    <definedName name="PeriodStart">'Титульный'!$C$12</definedName>
    <definedName name="Repair">'Показатели'!$D$40</definedName>
    <definedName name="tariff">'Титульный'!$C$14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136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C28" authorId="0">
      <text>
        <r>
          <rPr>
            <sz val="8"/>
            <rFont val="Tahoma"/>
            <family val="2"/>
          </rPr>
          <t xml:space="preserve">Выберите 
из списка
</t>
        </r>
      </text>
    </comment>
    <comment ref="C33" authorId="0">
      <text>
        <r>
          <rPr>
            <sz val="8"/>
            <rFont val="Tahoma"/>
            <family val="2"/>
          </rPr>
          <t>Переключение двойным щелчком</t>
        </r>
      </text>
    </comment>
    <comment ref="C32" authorId="0">
      <text>
        <r>
          <rPr>
            <sz val="8"/>
            <rFont val="Tahoma"/>
            <family val="2"/>
          </rPr>
          <t>Переключение двойным щелчком</t>
        </r>
      </text>
    </comment>
    <comment ref="C30" authorId="0">
      <text>
        <r>
          <rPr>
            <sz val="8"/>
            <rFont val="Tahoma"/>
            <family val="2"/>
          </rPr>
          <t>Переключение двойным щелчком</t>
        </r>
      </text>
    </comment>
    <comment ref="C29" authorId="0">
      <text>
        <r>
          <rPr>
            <sz val="8"/>
            <rFont val="Tahoma"/>
            <family val="2"/>
          </rPr>
          <t>Выберите 
из списка</t>
        </r>
      </text>
    </comment>
    <comment ref="C12" authorId="0">
      <text>
        <r>
          <rPr>
            <sz val="8"/>
            <rFont val="Tahoma"/>
            <family val="2"/>
          </rPr>
          <t>Выбор двойным щелчком</t>
        </r>
      </text>
    </comment>
    <comment ref="C13" authorId="0">
      <text>
        <r>
          <rPr>
            <sz val="8"/>
            <rFont val="Tahoma"/>
            <family val="2"/>
          </rPr>
          <t>Выбор 
двойным 
щелчком</t>
        </r>
      </text>
    </comment>
    <comment ref="C31" authorId="0">
      <text>
        <r>
          <rPr>
            <sz val="8"/>
            <rFont val="Tahoma"/>
            <family val="2"/>
          </rPr>
          <t>Выбор двойным щелчком</t>
        </r>
      </text>
    </comment>
  </commentList>
</comments>
</file>

<file path=xl/comments2.xml><?xml version="1.0" encoding="utf-8"?>
<comments xmlns="http://schemas.openxmlformats.org/spreadsheetml/2006/main">
  <authors>
    <author>Тимофеев Виктор петрович</author>
  </authors>
  <commentList>
    <comment ref="D41" authorId="0">
      <text>
        <r>
          <rPr>
            <sz val="8"/>
            <rFont val="Tahoma"/>
            <family val="2"/>
          </rPr>
          <t>Переключение двойным щелчком</t>
        </r>
      </text>
    </comment>
    <comment ref="D63" authorId="0">
      <text>
        <r>
          <rPr>
            <sz val="8"/>
            <rFont val="Tahoma"/>
            <family val="2"/>
          </rPr>
          <t xml:space="preserve">1 Ккал/ч. мес. = (1 Гкал *1000  000) / кол-во часов в месяц)
(Кол-во часов в месяц:  от 672 до 744 часов).
</t>
        </r>
      </text>
    </comment>
  </commentList>
</comments>
</file>

<file path=xl/comments4.xml><?xml version="1.0" encoding="utf-8"?>
<comments xmlns="http://schemas.openxmlformats.org/spreadsheetml/2006/main">
  <authors>
    <author>Тимофеев Виктор петрович</author>
  </authors>
  <commentList>
    <comment ref="C136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</commentList>
</comments>
</file>

<file path=xl/sharedStrings.xml><?xml version="1.0" encoding="utf-8"?>
<sst xmlns="http://schemas.openxmlformats.org/spreadsheetml/2006/main" count="768" uniqueCount="453">
  <si>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</si>
  <si>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</si>
  <si>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</si>
  <si>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</si>
  <si>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</si>
  <si>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</si>
  <si>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</si>
  <si>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</si>
  <si>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</si>
  <si>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</si>
  <si>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</si>
  <si>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</si>
  <si>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</si>
  <si>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</si>
  <si>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</si>
  <si>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</si>
  <si>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</si>
  <si>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</si>
  <si>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</si>
  <si>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</si>
  <si>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</si>
  <si>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</si>
  <si>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</si>
  <si>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</si>
  <si>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</si>
  <si>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</si>
  <si>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</si>
  <si>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</si>
  <si>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</si>
  <si>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</si>
  <si>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</si>
  <si>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</si>
  <si>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</si>
  <si>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</si>
  <si>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</si>
  <si>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</si>
  <si>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</si>
  <si>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</si>
  <si>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</si>
  <si>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</si>
  <si>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</si>
  <si>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</si>
  <si>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</si>
  <si>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</si>
  <si>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</si>
  <si>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</si>
  <si>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</si>
  <si>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</si>
  <si>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</si>
  <si>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</si>
  <si>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</si>
  <si>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</si>
  <si>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</si>
  <si>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</si>
  <si>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</si>
  <si>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</si>
  <si>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</si>
  <si>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</si>
  <si>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</si>
  <si>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</si>
  <si>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</si>
  <si>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</si>
  <si>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</si>
  <si>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</si>
  <si>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</si>
  <si>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</si>
  <si>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</si>
  <si>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</si>
  <si>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</si>
  <si>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</si>
  <si>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</si>
  <si>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</si>
  <si>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</si>
  <si>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</si>
  <si>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</si>
  <si>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</si>
  <si>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</si>
  <si>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</si>
  <si>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</si>
  <si>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601801001</t>
  </si>
  <si>
    <t>Пустошкинский район</t>
  </si>
  <si>
    <t>58650000</t>
  </si>
  <si>
    <t>Пушкиногорский район</t>
  </si>
  <si>
    <t>58651000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</si>
  <si>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</si>
  <si>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</si>
  <si>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</si>
  <si>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</si>
  <si>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</si>
  <si>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</si>
  <si>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</si>
  <si>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</si>
  <si>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</si>
  <si>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</si>
  <si>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</si>
  <si>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</si>
  <si>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</si>
  <si>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</si>
  <si>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</si>
  <si>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</si>
  <si>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</si>
  <si>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</si>
  <si>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</si>
  <si>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</si>
  <si>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</si>
  <si>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</si>
  <si>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</si>
  <si>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</si>
  <si>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</si>
  <si>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</si>
  <si>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</si>
  <si>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</si>
  <si>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</si>
  <si>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</si>
  <si>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</si>
  <si>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</si>
  <si>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</si>
  <si>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</si>
  <si>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</si>
  <si>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</si>
  <si>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</si>
  <si>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</si>
  <si>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</si>
  <si>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</si>
  <si>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</si>
  <si>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</si>
  <si>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</si>
  <si>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</si>
  <si>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</si>
  <si>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</si>
  <si>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</si>
  <si>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</si>
  <si>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</si>
  <si>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</si>
  <si>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</si>
  <si>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</si>
  <si>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</si>
  <si>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</si>
  <si>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</si>
  <si>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</si>
  <si>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</si>
  <si>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</si>
  <si>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</si>
  <si>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</si>
  <si>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</si>
  <si>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</si>
  <si>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</si>
  <si>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</si>
  <si>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</si>
  <si>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</si>
  <si>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</si>
  <si>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</si>
  <si>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</si>
  <si>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</si>
  <si>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</si>
  <si>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</si>
  <si>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</si>
  <si>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</si>
  <si>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601001001</t>
  </si>
  <si>
    <t>МП "Энергоресурс"</t>
  </si>
  <si>
    <t>6010004206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</si>
  <si>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</si>
  <si>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</si>
  <si>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</si>
  <si>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</si>
  <si>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</si>
  <si>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</si>
  <si>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</si>
  <si>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</si>
  <si>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</si>
  <si>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</si>
  <si>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</si>
  <si>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</si>
  <si>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</si>
  <si>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</si>
  <si>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</si>
  <si>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</si>
  <si>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</si>
  <si>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</si>
  <si>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</si>
  <si>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</si>
  <si>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</si>
  <si>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</si>
  <si>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</si>
  <si>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</si>
  <si>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</si>
  <si>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</si>
  <si>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</si>
  <si>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</si>
  <si>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</si>
  <si>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</si>
  <si>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</si>
  <si>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</si>
  <si>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</si>
  <si>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</si>
  <si>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</si>
  <si>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</si>
  <si>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</si>
  <si>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</si>
  <si>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</si>
  <si>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</si>
  <si>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</si>
  <si>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</si>
  <si>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Гкал</t>
  </si>
  <si>
    <t>м3</t>
  </si>
  <si>
    <t xml:space="preserve">Гкал/час </t>
  </si>
  <si>
    <t>MEASURE1</t>
  </si>
  <si>
    <t>MEASURE2</t>
  </si>
  <si>
    <t>ООО «ГАЗПРОМ ТЕПЛОЭНЕРГО ПСКОВ»</t>
  </si>
  <si>
    <t>6027069804</t>
  </si>
  <si>
    <t>МУП "ТЕПЛОВЫЕ СЕТИ" Г. ВЕЛИКИЕ ЛУКИ</t>
  </si>
  <si>
    <t>6025006630</t>
  </si>
  <si>
    <t>ГБУ ПО "ПСКОВАТОДОР"</t>
  </si>
  <si>
    <t>6027143462</t>
  </si>
  <si>
    <t>7802312374</t>
  </si>
  <si>
    <t>780201001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</si>
  <si>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</si>
  <si>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</si>
  <si>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</si>
  <si>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</si>
  <si>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</si>
  <si>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ООО "ТЕПЛОЭНЕРГО"</t>
  </si>
  <si>
    <t>6006002510</t>
  </si>
  <si>
    <t>ООО "МОСТ"</t>
  </si>
  <si>
    <t>6025006534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</si>
  <si>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</si>
  <si>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</si>
  <si>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</si>
  <si>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</si>
  <si>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</si>
  <si>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</si>
  <si>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</si>
  <si>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</si>
  <si>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</si>
  <si>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</si>
  <si>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</si>
  <si>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</si>
  <si>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</si>
  <si>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</si>
  <si>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"РУС-СЕРВИС"</t>
  </si>
  <si>
    <t>6022008251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</si>
  <si>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</si>
  <si>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</si>
  <si>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</si>
  <si>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</si>
  <si>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</si>
  <si>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</si>
  <si>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</si>
  <si>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</si>
  <si>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</si>
  <si>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</si>
  <si>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ООО "Псковсельхозэнерго"</t>
  </si>
  <si>
    <t>6027178602</t>
  </si>
  <si>
    <t>Информация об основных показателях финансово-хозяйственной деятельности регулируемой организации</t>
  </si>
  <si>
    <t>Отчетный период</t>
  </si>
  <si>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</si>
  <si>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</si>
  <si>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</si>
  <si>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</si>
  <si>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</si>
  <si>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</si>
  <si>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</si>
  <si>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</si>
  <si>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</si>
  <si>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Главный бухгалтер (Ф.И.О., телефон)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</si>
  <si>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</si>
  <si>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</si>
  <si>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Вид регулируемой деятельности</t>
  </si>
  <si>
    <t>Организация предоставляет годовой бухгалтерский баланс в налоговые органы</t>
  </si>
  <si>
    <t>Дата направления годового бухгалтерского баланса в налоговые органы</t>
  </si>
  <si>
    <t>Превышение годовой выручки от регулируемого вида деятельности 80% от совокупной выручки</t>
  </si>
  <si>
    <t>Наличие инвестиционной прогаммы</t>
  </si>
  <si>
    <t xml:space="preserve"> Информация об основных показателях финансово-хозяйственной деятельности регулируемой организации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</si>
  <si>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</si>
  <si>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Форма 2.9. Информация об инвестиционных программах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</si>
  <si>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</si>
  <si>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</si>
  <si>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</si>
  <si>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</si>
  <si>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</si>
  <si>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</si>
  <si>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</si>
  <si>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 xml:space="preserve"> Наименование мероприятия</t>
  </si>
  <si>
    <t>Потребность в финансовых средствах на отчетный год, тыс. руб.</t>
  </si>
  <si>
    <t xml:space="preserve"> Источник финансирования</t>
  </si>
  <si>
    <t>Добавить строку</t>
  </si>
  <si>
    <t>Показатели эффективности реализации инвестиционной программы</t>
  </si>
  <si>
    <t xml:space="preserve"> Наименование показателей</t>
  </si>
  <si>
    <t xml:space="preserve"> Плановые значения целевых показателей инвестиционной программы</t>
  </si>
  <si>
    <t xml:space="preserve"> 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</si>
  <si>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</si>
  <si>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 xml:space="preserve"> Квартал</t>
  </si>
  <si>
    <t xml:space="preserve"> Сведения об использовании инвестиционных средств за отчетный год, тыс. руб.</t>
  </si>
  <si>
    <t xml:space="preserve"> Источник финансирования инвестиционной программы</t>
  </si>
  <si>
    <t>Внесение изменений в инвестиционную программу</t>
  </si>
  <si>
    <t xml:space="preserve"> Дата внесения изменений</t>
  </si>
  <si>
    <t xml:space="preserve"> Внесенные изменения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</si>
  <si>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</si>
  <si>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r>
      <rPr>
        <b/>
        <sz val="10"/>
        <rFont val="Tahoma"/>
        <family val="2"/>
      </rPr>
      <t>Примечание</t>
    </r>
    <r>
      <rPr>
        <sz val="10"/>
        <rFont val="Tahoma"/>
        <family val="2"/>
      </rPr>
      <t>. Информация раскрывается регулируемой организацией не познее 
30 календарных дней со дня направления годового бухгалтерского баланса в налоговые органы</t>
    </r>
  </si>
  <si>
    <t>Комбинированная выработка</t>
  </si>
  <si>
    <t>Некомбинированная выработка</t>
  </si>
  <si>
    <t>Смешанное производство</t>
  </si>
  <si>
    <t>Передача</t>
  </si>
  <si>
    <t>Сбыт</t>
  </si>
  <si>
    <t>Производство (некомбинированная выработка)+сбыт</t>
  </si>
  <si>
    <t>Передача+сбыт</t>
  </si>
  <si>
    <t>Производство (комбинированная выработка)+сбыт</t>
  </si>
  <si>
    <t>Производство (некомбинированная выработка)+передача</t>
  </si>
  <si>
    <t>Производство (комбинированная выработка)+передача</t>
  </si>
  <si>
    <t>Производство (комбинированная выработка)+передача+сбыт</t>
  </si>
  <si>
    <t>Производство (некомбинированная выработка)+передача+сбыт</t>
  </si>
  <si>
    <t>Смешанное производство+сбыт</t>
  </si>
  <si>
    <t>Смешанное производство+передача</t>
  </si>
  <si>
    <t>Смешанное производство+передача+сбыт</t>
  </si>
  <si>
    <t>activity</t>
  </si>
  <si>
    <t>Режим налогобложения</t>
  </si>
  <si>
    <t xml:space="preserve"> Информация об инвестиционных программах и отчетах об их реализации</t>
  </si>
  <si>
    <t>Потребности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</t>
  </si>
  <si>
    <t>Информация о значениях целевых показателей (с разбивкой по мероприятиям)</t>
  </si>
  <si>
    <r>
      <t>Внесение изменений в инвестиционную программу</t>
    </r>
    <r>
      <rPr>
        <vertAlign val="superscript"/>
        <sz val="11"/>
        <rFont val="Tahoma"/>
        <family val="2"/>
      </rPr>
      <t>*</t>
    </r>
  </si>
  <si>
    <t>* 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</si>
  <si>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Добавить вид деятельности</t>
  </si>
  <si>
    <t>природный газ</t>
  </si>
  <si>
    <t>каменный уголь</t>
  </si>
  <si>
    <t>мазут</t>
  </si>
  <si>
    <t>дрова</t>
  </si>
  <si>
    <t>торф</t>
  </si>
  <si>
    <t>сжиженный газ</t>
  </si>
  <si>
    <t>дизельное топливо</t>
  </si>
  <si>
    <t>щепа</t>
  </si>
  <si>
    <t>прочее топливо</t>
  </si>
  <si>
    <t>электроэнергия, как вид топлива</t>
  </si>
  <si>
    <t>FUEL</t>
  </si>
  <si>
    <t>Объем</t>
  </si>
  <si>
    <t>Единица измерения</t>
  </si>
  <si>
    <t>Показатель</t>
  </si>
  <si>
    <t>тыс. руб.</t>
  </si>
  <si>
    <t>Значение</t>
  </si>
  <si>
    <t>Стоимость доставки</t>
  </si>
  <si>
    <t>Способ приобретения</t>
  </si>
  <si>
    <t>млн. куб.м.</t>
  </si>
  <si>
    <t>тыс.т.</t>
  </si>
  <si>
    <t>тыс. куб.м.</t>
  </si>
  <si>
    <t>тыс.кВтч</t>
  </si>
  <si>
    <t>торги/аукционы</t>
  </si>
  <si>
    <t>прямые договора без торгов</t>
  </si>
  <si>
    <t>прочее</t>
  </si>
  <si>
    <t>Purchase</t>
  </si>
  <si>
    <t>f</t>
  </si>
  <si>
    <t>Добавить вид топлива</t>
  </si>
  <si>
    <t>тыс кВт.ч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</si>
  <si>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</si>
  <si>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</si>
  <si>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</si>
  <si>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</si>
  <si>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</si>
  <si>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</si>
  <si>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</si>
  <si>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основного производственного персонала</t>
  </si>
  <si>
    <t xml:space="preserve">Расходы на покупаемую электрическую энергию (мощность), используемую в технологическом процессе </t>
  </si>
  <si>
    <t>Средневзвешенная стоимость 1 кВт/ч</t>
  </si>
  <si>
    <t>Объем приобретения электрической энергии</t>
  </si>
  <si>
    <t>текущий ремонт</t>
  </si>
  <si>
    <t>капитальный ремонт</t>
  </si>
  <si>
    <t>Общехозяйственные расходы, в том числе отнесенные к ним расходы на текущий и капитальный ремонт</t>
  </si>
  <si>
    <t>Общепроизводственные расходы, в том числе отнесенные к ним расходы на текущий и капитальный ремонт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</si>
  <si>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</si>
  <si>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>Добавить вид расходов</t>
  </si>
  <si>
    <t>за счет  ввода в эксплуатацию (вывода из эксплуатации) основных средств</t>
  </si>
  <si>
    <t>за счет стоимости переоценки основных средств</t>
  </si>
  <si>
    <t xml:space="preserve">Изменение стоимости основных фондов, в том числе 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</si>
  <si>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</si>
  <si>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</si>
  <si>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</si>
  <si>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Гкал/ч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</si>
  <si>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</si>
  <si>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Добавить источник тепловой энергии</t>
  </si>
  <si>
    <t>Тепловая нагрузка по договорам, заключенным в рамках осуществления регулируемых видов деятельности</t>
  </si>
  <si>
    <t>тыс. Гкал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</si>
  <si>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</si>
  <si>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Объем приобретаемой регулируемой организацией тепловой энергии в рамках осуществления регулируемых видов деятельности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</si>
  <si>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числе:</t>
  </si>
  <si>
    <t>Ккал/ч.мес.</t>
  </si>
  <si>
    <t>определенном по приборам учета</t>
  </si>
  <si>
    <t xml:space="preserve">определенном приборам учета и расчетным путем (нормативам потребления коммунальных услуг) </t>
  </si>
  <si>
    <t>человек</t>
  </si>
  <si>
    <t>Среднесписочная численность основного производственного персонала</t>
  </si>
  <si>
    <t>Среднесписочная административно-управленческого персонала</t>
  </si>
  <si>
    <t>кг у. т./Гкал</t>
  </si>
  <si>
    <t>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деятельности:</t>
  </si>
  <si>
    <t>тыс. кВт•ч/Гкал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</si>
  <si>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</si>
  <si>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 м/Гкал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</si>
  <si>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</si>
  <si>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Количество количестве аварий на тепловых сетях</t>
  </si>
  <si>
    <t>единиц на километр</t>
  </si>
  <si>
    <t>единиц на источник</t>
  </si>
  <si>
    <t>Количество количестве аварий на источниках тепловой энергии</t>
  </si>
  <si>
    <t>Показатели надежности и качества, установленных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</si>
  <si>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</si>
  <si>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дней</t>
  </si>
  <si>
    <t>Средняя продолжительность рассмотрения заявок на подключение (технологическое присоединение)</t>
  </si>
  <si>
    <t>Выручка от регулируемой деятельности с разбивкой по видам деятельности</t>
  </si>
  <si>
    <t>Себестоимость производимых товаров (оказываемых услуг) по регулируемому виду деятельности (тыс. рублей), включая:</t>
  </si>
  <si>
    <t>расходы на топливо, всего:</t>
  </si>
  <si>
    <t>расходы на покупаемую тепловую энергию (мощность), теплоноситель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</si>
  <si>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</si>
  <si>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</si>
  <si>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</si>
  <si>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</si>
  <si>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</si>
  <si>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</si>
  <si>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</si>
  <si>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Добавить товар/услугу</t>
  </si>
  <si>
    <t>Добавить поставщика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</si>
  <si>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</si>
  <si>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Итого по договору:</t>
  </si>
  <si>
    <t>Итого по поставщику:</t>
  </si>
  <si>
    <t>Добавить договор</t>
  </si>
  <si>
    <t>Всего:</t>
  </si>
  <si>
    <r>
      <t xml:space="preserve">Имеются организации, сумма оплаты услуг которых превышает 20 процентов суммы расходов по вышеуказанной статье расходов </t>
    </r>
    <r>
      <rPr>
        <vertAlign val="superscript"/>
        <sz val="8"/>
        <rFont val="Tahoma"/>
        <family val="2"/>
      </rPr>
      <t>*</t>
    </r>
  </si>
  <si>
    <t xml:space="preserve">*Расходы на капитальный и текущий ремонт основных производственных средств </t>
  </si>
  <si>
    <t>МО</t>
  </si>
  <si>
    <t>Организация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</si>
  <si>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</si>
  <si>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</si>
  <si>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</si>
  <si>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</si>
  <si>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</si>
  <si>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</si>
  <si>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</si>
  <si>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Фактический объем потерь при передаче тепловой энергии</t>
  </si>
  <si>
    <t>Нет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</si>
  <si>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</si>
  <si>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Удалить</t>
  </si>
  <si>
    <t>Да</t>
  </si>
  <si>
    <t>Ананьев Станислав Анатольеич(Голубев Евгений Геннадьевич)</t>
  </si>
  <si>
    <t>ОГРН 1052600002180, дата постановки на учет 29.12.2012г. Межрайонная инспекция Федеральной налоговой службы № 4 по Ставропольскому краю</t>
  </si>
  <si>
    <t>196140,РФ,г.Санкт-Петербург, Петербургское шоссе, д.66, корп.1., лит.А (182711,РФ, Псковская область, п.Дедовичи)</t>
  </si>
  <si>
    <t>(812)646-13-50, ((81136)96-359)</t>
  </si>
  <si>
    <t>http://www.ogk2.ru</t>
  </si>
  <si>
    <t>e-mail:office@ogk2.ru</t>
  </si>
  <si>
    <t>Аганина Нина Ивановна</t>
  </si>
  <si>
    <t>Лунева Елена Павловна</t>
  </si>
  <si>
    <t>8(81136)96-256</t>
  </si>
  <si>
    <t>ООО "ТЭР"</t>
  </si>
  <si>
    <t>15.03-ТС</t>
  </si>
  <si>
    <t>Ремонт теплосети</t>
  </si>
  <si>
    <t>шт.</t>
  </si>
  <si>
    <t>Ремонт ХЦ</t>
  </si>
  <si>
    <t>не устанавливались</t>
  </si>
  <si>
    <t>www.ogk2.ru</t>
  </si>
  <si>
    <t>Управленческие расходы ПАО "ОГК-2"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</si>
</sst>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"/>
  </numFmts>
  <fonts count="60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u val="single"/>
      <sz val="8"/>
      <color indexed="12"/>
      <name val="Tahoma"/>
      <family val="2"/>
    </font>
    <font>
      <u val="single"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vertAlign val="superscript"/>
      <sz val="11"/>
      <name val="Tahoma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b/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2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5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 horizontal="left"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54">
      <alignment vertical="top"/>
      <protection/>
    </xf>
    <xf numFmtId="0" fontId="0" fillId="0" borderId="0" xfId="57" applyFont="1" applyFill="1" applyBorder="1" applyAlignment="1" applyProtection="1">
      <alignment vertical="center" wrapText="1"/>
      <protection/>
    </xf>
    <xf numFmtId="49" fontId="3" fillId="0" borderId="0" xfId="54" applyNumberFormat="1" applyFont="1" applyProtection="1">
      <alignment vertical="top"/>
      <protection/>
    </xf>
    <xf numFmtId="49" fontId="3" fillId="0" borderId="0" xfId="54" applyAlignment="1">
      <alignment vertical="top" wrapText="1"/>
      <protection/>
    </xf>
    <xf numFmtId="0" fontId="1" fillId="0" borderId="0" xfId="55" applyFont="1" applyAlignment="1" applyProtection="1">
      <alignment vertical="center"/>
      <protection/>
    </xf>
    <xf numFmtId="0" fontId="6" fillId="0" borderId="0" xfId="55" applyNumberFormat="1" applyFont="1" applyAlignment="1" applyProtection="1">
      <alignment vertical="center" wrapText="1"/>
      <protection/>
    </xf>
    <xf numFmtId="0" fontId="6" fillId="0" borderId="0" xfId="55" applyFont="1" applyAlignment="1" applyProtection="1">
      <alignment vertical="center"/>
      <protection/>
    </xf>
    <xf numFmtId="0" fontId="1" fillId="0" borderId="11" xfId="0" applyNumberFormat="1" applyFont="1" applyBorder="1" applyAlignment="1">
      <alignment horizontal="left" vertical="center" wrapText="1" indent="1"/>
    </xf>
    <xf numFmtId="0" fontId="3" fillId="0" borderId="0" xfId="57" applyFont="1" applyFill="1" applyBorder="1" applyAlignment="1" applyProtection="1">
      <alignment vertical="center" wrapText="1"/>
      <protection/>
    </xf>
    <xf numFmtId="49" fontId="3" fillId="0" borderId="0" xfId="54" applyBorder="1" applyAlignment="1">
      <alignment vertical="top" wrapText="1"/>
      <protection/>
    </xf>
    <xf numFmtId="49" fontId="3" fillId="0" borderId="0" xfId="54" applyNumberFormat="1" applyFont="1" applyBorder="1" applyProtection="1">
      <alignment vertical="top"/>
      <protection/>
    </xf>
    <xf numFmtId="49" fontId="8" fillId="33" borderId="11" xfId="54" applyFont="1" applyFill="1" applyBorder="1" applyAlignment="1" applyProtection="1">
      <alignment horizontal="center" vertical="center" wrapText="1"/>
      <protection/>
    </xf>
    <xf numFmtId="49" fontId="9" fillId="0" borderId="0" xfId="54" applyFont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horizontal="right" vertical="center"/>
      <protection/>
    </xf>
    <xf numFmtId="49" fontId="3" fillId="0" borderId="0" xfId="54" applyFont="1" applyBorder="1" applyAlignment="1" applyProtection="1">
      <alignment vertical="center"/>
      <protection/>
    </xf>
    <xf numFmtId="49" fontId="12" fillId="0" borderId="0" xfId="42" applyNumberFormat="1" applyFont="1" applyBorder="1" applyAlignment="1" applyProtection="1">
      <alignment horizontal="center" vertical="center"/>
      <protection/>
    </xf>
    <xf numFmtId="0" fontId="1" fillId="0" borderId="0" xfId="55" applyFont="1" applyAlignment="1" applyProtection="1">
      <alignment horizontal="left" vertical="center" indent="1"/>
      <protection/>
    </xf>
    <xf numFmtId="49" fontId="3" fillId="0" borderId="0" xfId="54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1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8" fillId="0" borderId="0" xfId="54" applyNumberFormat="1" applyFont="1" applyFill="1" applyBorder="1" applyAlignment="1" applyProtection="1">
      <alignment horizontal="left" vertical="center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center" vertical="center" wrapText="1"/>
      <protection/>
    </xf>
    <xf numFmtId="0" fontId="0" fillId="0" borderId="14" xfId="57" applyFont="1" applyFill="1" applyBorder="1" applyAlignment="1" applyProtection="1">
      <alignment vertical="center"/>
      <protection/>
    </xf>
    <xf numFmtId="0" fontId="3" fillId="0" borderId="0" xfId="58" applyFont="1" applyAlignment="1" applyProtection="1">
      <alignment horizontal="center" vertical="center"/>
      <protection/>
    </xf>
    <xf numFmtId="0" fontId="0" fillId="0" borderId="0" xfId="58" applyFont="1" applyAlignment="1" applyProtection="1">
      <alignment horizontal="center" vertical="center"/>
      <protection/>
    </xf>
    <xf numFmtId="49" fontId="3" fillId="35" borderId="0" xfId="54" applyFill="1" applyAlignment="1" applyProtection="1">
      <alignment vertical="top" wrapText="1"/>
      <protection locked="0"/>
    </xf>
    <xf numFmtId="49" fontId="3" fillId="35" borderId="0" xfId="54" applyNumberFormat="1" applyFon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55" applyFont="1" applyAlignment="1" applyProtection="1">
      <alignment vertical="center" wrapText="1"/>
      <protection/>
    </xf>
    <xf numFmtId="49" fontId="3" fillId="0" borderId="0" xfId="54" applyFont="1" applyFill="1" applyBorder="1" applyAlignment="1" applyProtection="1">
      <alignment horizontal="left" vertical="center"/>
      <protection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55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6" borderId="16" xfId="0" applyFont="1" applyFill="1" applyBorder="1" applyAlignment="1" applyProtection="1">
      <alignment horizontal="center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" fillId="36" borderId="20" xfId="0" applyFont="1" applyFill="1" applyBorder="1" applyAlignment="1" applyProtection="1">
      <alignment horizontal="center" vertical="center" wrapText="1"/>
      <protection locked="0"/>
    </xf>
    <xf numFmtId="49" fontId="3" fillId="0" borderId="0" xfId="54" applyFont="1" applyFill="1" applyAlignment="1" applyProtection="1">
      <alignment vertical="center"/>
      <protection/>
    </xf>
    <xf numFmtId="49" fontId="3" fillId="0" borderId="0" xfId="54" applyFont="1" applyFill="1" applyBorder="1" applyAlignment="1" applyProtection="1">
      <alignment vertical="center"/>
      <protection/>
    </xf>
    <xf numFmtId="0" fontId="1" fillId="35" borderId="16" xfId="0" applyFont="1" applyFill="1" applyBorder="1" applyAlignment="1" applyProtection="1">
      <alignment horizontal="center" vertical="center" wrapText="1"/>
      <protection locked="0"/>
    </xf>
    <xf numFmtId="14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21" xfId="42" applyFont="1" applyFill="1" applyBorder="1" applyAlignment="1" applyProtection="1">
      <alignment vertical="center" wrapText="1"/>
      <protection locked="0"/>
    </xf>
    <xf numFmtId="0" fontId="1" fillId="0" borderId="0" xfId="55" applyFont="1" applyAlignment="1" applyProtection="1">
      <alignment horizontal="left" vertical="center"/>
      <protection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57" applyFont="1" applyFill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top"/>
      <protection/>
    </xf>
    <xf numFmtId="0" fontId="7" fillId="0" borderId="0" xfId="59" applyFont="1" applyFill="1" applyAlignment="1" applyProtection="1">
      <alignment horizontal="center" vertical="center" wrapText="1"/>
      <protection/>
    </xf>
    <xf numFmtId="49" fontId="8" fillId="0" borderId="0" xfId="54" applyFont="1" applyAlignment="1">
      <alignment vertical="top" wrapText="1"/>
      <protection/>
    </xf>
    <xf numFmtId="49" fontId="8" fillId="0" borderId="0" xfId="54" applyNumberFormat="1" applyFont="1" applyProtection="1">
      <alignment vertical="top"/>
      <protection/>
    </xf>
    <xf numFmtId="49" fontId="8" fillId="0" borderId="0" xfId="54" applyFont="1">
      <alignment vertical="top"/>
      <protection/>
    </xf>
    <xf numFmtId="49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>
      <alignment/>
    </xf>
    <xf numFmtId="49" fontId="8" fillId="0" borderId="0" xfId="54" applyNumberFormat="1" applyFont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6" fontId="0" fillId="0" borderId="22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1" xfId="59" applyFont="1" applyFill="1" applyBorder="1" applyAlignment="1" applyProtection="1">
      <alignment horizontal="center" vertical="center" wrapText="1"/>
      <protection/>
    </xf>
    <xf numFmtId="0" fontId="1" fillId="35" borderId="16" xfId="0" applyNumberFormat="1" applyFont="1" applyFill="1" applyBorder="1" applyAlignment="1" applyProtection="1">
      <alignment vertical="center" wrapText="1"/>
      <protection locked="0"/>
    </xf>
    <xf numFmtId="0" fontId="3" fillId="0" borderId="16" xfId="59" applyFont="1" applyFill="1" applyBorder="1" applyAlignment="1" applyProtection="1">
      <alignment horizontal="left" vertical="center" wrapText="1" indent="1"/>
      <protection/>
    </xf>
    <xf numFmtId="0" fontId="1" fillId="0" borderId="16" xfId="0" applyNumberFormat="1" applyFont="1" applyBorder="1" applyAlignment="1">
      <alignment horizontal="left" vertical="center" wrapText="1" indent="3"/>
    </xf>
    <xf numFmtId="0" fontId="1" fillId="36" borderId="16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49" fontId="9" fillId="0" borderId="0" xfId="59" applyNumberFormat="1" applyFont="1" applyFill="1" applyAlignment="1" applyProtection="1">
      <alignment horizontal="center" vertical="center" wrapText="1"/>
      <protection/>
    </xf>
    <xf numFmtId="0" fontId="3" fillId="0" borderId="0" xfId="59" applyFont="1" applyFill="1" applyAlignment="1" applyProtection="1">
      <alignment vertical="center" wrapText="1"/>
      <protection/>
    </xf>
    <xf numFmtId="0" fontId="3" fillId="0" borderId="25" xfId="59" applyFont="1" applyFill="1" applyBorder="1" applyAlignment="1" applyProtection="1">
      <alignment vertical="center" wrapText="1"/>
      <protection/>
    </xf>
    <xf numFmtId="0" fontId="3" fillId="37" borderId="26" xfId="59" applyFont="1" applyFill="1" applyBorder="1" applyAlignment="1" applyProtection="1">
      <alignment horizontal="center" vertical="center" wrapText="1"/>
      <protection/>
    </xf>
    <xf numFmtId="0" fontId="3" fillId="37" borderId="27" xfId="59" applyFont="1" applyFill="1" applyBorder="1" applyAlignment="1" applyProtection="1">
      <alignment horizontal="center" vertical="center" wrapText="1"/>
      <protection/>
    </xf>
    <xf numFmtId="0" fontId="3" fillId="37" borderId="28" xfId="59" applyFont="1" applyFill="1" applyBorder="1" applyAlignment="1" applyProtection="1">
      <alignment horizontal="center" vertical="center" wrapText="1"/>
      <protection/>
    </xf>
    <xf numFmtId="49" fontId="3" fillId="37" borderId="29" xfId="59" applyNumberFormat="1" applyFont="1" applyFill="1" applyBorder="1" applyAlignment="1" applyProtection="1">
      <alignment horizontal="center" vertical="center" wrapText="1"/>
      <protection/>
    </xf>
    <xf numFmtId="49" fontId="3" fillId="37" borderId="30" xfId="59" applyNumberFormat="1" applyFont="1" applyFill="1" applyBorder="1" applyAlignment="1" applyProtection="1">
      <alignment horizontal="center" vertical="center" wrapText="1"/>
      <protection/>
    </xf>
    <xf numFmtId="49" fontId="3" fillId="37" borderId="31" xfId="59" applyNumberFormat="1" applyFont="1" applyFill="1" applyBorder="1" applyAlignment="1" applyProtection="1">
      <alignment horizontal="center" vertical="center" wrapText="1"/>
      <protection/>
    </xf>
    <xf numFmtId="4" fontId="3" fillId="33" borderId="32" xfId="59" applyNumberFormat="1" applyFont="1" applyFill="1" applyBorder="1" applyAlignment="1" applyProtection="1">
      <alignment horizontal="right" vertical="center" wrapText="1"/>
      <protection/>
    </xf>
    <xf numFmtId="9" fontId="8" fillId="37" borderId="33" xfId="0" applyNumberFormat="1" applyFont="1" applyFill="1" applyBorder="1" applyAlignment="1" applyProtection="1">
      <alignment horizontal="center" vertical="center" wrapText="1"/>
      <protection/>
    </xf>
    <xf numFmtId="0" fontId="3" fillId="37" borderId="11" xfId="0" applyNumberFormat="1" applyFont="1" applyFill="1" applyBorder="1" applyAlignment="1" applyProtection="1">
      <alignment horizontal="left" vertical="center" indent="1"/>
      <protection/>
    </xf>
    <xf numFmtId="4" fontId="3" fillId="37" borderId="11" xfId="0" applyNumberFormat="1" applyFont="1" applyFill="1" applyBorder="1" applyAlignment="1" applyProtection="1">
      <alignment vertical="center"/>
      <protection/>
    </xf>
    <xf numFmtId="4" fontId="0" fillId="33" borderId="11" xfId="59" applyNumberFormat="1" applyFont="1" applyFill="1" applyBorder="1" applyAlignment="1" applyProtection="1">
      <alignment horizontal="right" vertical="center" wrapText="1"/>
      <protection/>
    </xf>
    <xf numFmtId="9" fontId="0" fillId="33" borderId="20" xfId="64" applyFont="1" applyFill="1" applyBorder="1" applyAlignment="1" applyProtection="1">
      <alignment horizontal="right" vertical="center" wrapText="1"/>
      <protection/>
    </xf>
    <xf numFmtId="0" fontId="0" fillId="0" borderId="11" xfId="59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0" fillId="0" borderId="11" xfId="59" applyNumberFormat="1" applyFont="1" applyFill="1" applyBorder="1" applyAlignment="1" applyProtection="1">
      <alignment horizontal="right" vertical="center" wrapText="1"/>
      <protection/>
    </xf>
    <xf numFmtId="4" fontId="0" fillId="0" borderId="20" xfId="59" applyNumberFormat="1" applyFont="1" applyFill="1" applyBorder="1" applyAlignment="1" applyProtection="1">
      <alignment horizontal="right" vertical="center" wrapText="1"/>
      <protection/>
    </xf>
    <xf numFmtId="4" fontId="0" fillId="33" borderId="20" xfId="59" applyNumberFormat="1" applyFont="1" applyFill="1" applyBorder="1" applyAlignment="1" applyProtection="1">
      <alignment horizontal="right" vertical="center" wrapText="1"/>
      <protection/>
    </xf>
    <xf numFmtId="49" fontId="0" fillId="36" borderId="11" xfId="59" applyNumberFormat="1" applyFont="1" applyFill="1" applyBorder="1" applyAlignment="1" applyProtection="1">
      <alignment horizontal="left" vertical="center" wrapText="1"/>
      <protection locked="0"/>
    </xf>
    <xf numFmtId="4" fontId="3" fillId="36" borderId="11" xfId="59" applyNumberFormat="1" applyFont="1" applyFill="1" applyBorder="1" applyAlignment="1" applyProtection="1">
      <alignment horizontal="right" vertical="center" wrapText="1"/>
      <protection locked="0"/>
    </xf>
    <xf numFmtId="49" fontId="0" fillId="36" borderId="11" xfId="59" applyNumberFormat="1" applyFont="1" applyFill="1" applyBorder="1" applyAlignment="1" applyProtection="1">
      <alignment horizontal="left" vertical="center" wrapText="1" indent="1"/>
      <protection locked="0"/>
    </xf>
    <xf numFmtId="9" fontId="8" fillId="37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6" xfId="59" applyFont="1" applyFill="1" applyBorder="1" applyAlignment="1" applyProtection="1">
      <alignment horizontal="left" vertical="center" wrapText="1" indent="1"/>
      <protection/>
    </xf>
    <xf numFmtId="2" fontId="1" fillId="33" borderId="34" xfId="0" applyNumberFormat="1" applyFont="1" applyFill="1" applyBorder="1" applyAlignment="1" applyProtection="1">
      <alignment horizontal="right" vertical="center" wrapText="1" indent="2"/>
      <protection/>
    </xf>
    <xf numFmtId="2" fontId="1" fillId="36" borderId="20" xfId="0" applyNumberFormat="1" applyFont="1" applyFill="1" applyBorder="1" applyAlignment="1" applyProtection="1">
      <alignment horizontal="right" vertical="center" wrapText="1" indent="2"/>
      <protection locked="0"/>
    </xf>
    <xf numFmtId="2" fontId="1" fillId="33" borderId="20" xfId="0" applyNumberFormat="1" applyFont="1" applyFill="1" applyBorder="1" applyAlignment="1" applyProtection="1">
      <alignment horizontal="right" vertical="center" wrapText="1" indent="2"/>
      <protection/>
    </xf>
    <xf numFmtId="2" fontId="1" fillId="0" borderId="20" xfId="0" applyNumberFormat="1" applyFont="1" applyFill="1" applyBorder="1" applyAlignment="1" applyProtection="1">
      <alignment horizontal="right" vertical="center" wrapText="1" indent="2"/>
      <protection/>
    </xf>
    <xf numFmtId="0" fontId="1" fillId="0" borderId="16" xfId="59" applyFont="1" applyFill="1" applyBorder="1" applyAlignment="1" applyProtection="1">
      <alignment horizontal="left" vertical="center" wrapText="1" indent="3"/>
      <protection/>
    </xf>
    <xf numFmtId="176" fontId="1" fillId="36" borderId="20" xfId="0" applyNumberFormat="1" applyFont="1" applyFill="1" applyBorder="1" applyAlignment="1" applyProtection="1">
      <alignment horizontal="right" vertical="center" wrapText="1" indent="2"/>
      <protection locked="0"/>
    </xf>
    <xf numFmtId="2" fontId="1" fillId="35" borderId="20" xfId="0" applyNumberFormat="1" applyFont="1" applyFill="1" applyBorder="1" applyAlignment="1" applyProtection="1">
      <alignment horizontal="right" vertical="center" wrapText="1" indent="2"/>
      <protection locked="0"/>
    </xf>
    <xf numFmtId="2" fontId="14" fillId="36" borderId="20" xfId="42" applyNumberFormat="1" applyFont="1" applyFill="1" applyBorder="1" applyAlignment="1" applyProtection="1">
      <alignment horizontal="right" vertical="center" wrapText="1" indent="2"/>
      <protection locked="0"/>
    </xf>
    <xf numFmtId="176" fontId="1" fillId="33" borderId="20" xfId="0" applyNumberFormat="1" applyFont="1" applyFill="1" applyBorder="1" applyAlignment="1" applyProtection="1">
      <alignment horizontal="right" vertical="center" wrapText="1" indent="2"/>
      <protection/>
    </xf>
    <xf numFmtId="1" fontId="1" fillId="36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35" xfId="59" applyFont="1" applyFill="1" applyBorder="1" applyAlignment="1" applyProtection="1">
      <alignment horizontal="left" vertical="center" wrapText="1" indent="1"/>
      <protection/>
    </xf>
    <xf numFmtId="176" fontId="1" fillId="36" borderId="36" xfId="0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7" xfId="59" applyFont="1" applyFill="1" applyBorder="1" applyAlignment="1" applyProtection="1">
      <alignment horizontal="left" vertical="center" wrapText="1" indent="1"/>
      <protection/>
    </xf>
    <xf numFmtId="1" fontId="1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1" fontId="1" fillId="36" borderId="36" xfId="0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0" applyFont="1" applyAlignment="1">
      <alignment horizontal="center"/>
    </xf>
    <xf numFmtId="172" fontId="1" fillId="35" borderId="20" xfId="0" applyNumberFormat="1" applyFont="1" applyFill="1" applyBorder="1" applyAlignment="1" applyProtection="1">
      <alignment horizontal="right" vertical="center" wrapText="1" indent="2"/>
      <protection/>
    </xf>
    <xf numFmtId="49" fontId="0" fillId="0" borderId="11" xfId="0" applyNumberFormat="1" applyFill="1" applyBorder="1" applyAlignment="1">
      <alignment/>
    </xf>
    <xf numFmtId="49" fontId="0" fillId="0" borderId="11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/>
    </xf>
    <xf numFmtId="49" fontId="1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2" applyFont="1" applyAlignment="1" applyProtection="1">
      <alignment vertical="center"/>
      <protection/>
    </xf>
    <xf numFmtId="49" fontId="1" fillId="35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2" fillId="0" borderId="0" xfId="42" applyFont="1" applyFill="1" applyAlignment="1" applyProtection="1">
      <alignment vertical="center" wrapText="1"/>
      <protection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14" fontId="1" fillId="35" borderId="42" xfId="0" applyNumberFormat="1" applyFont="1" applyFill="1" applyBorder="1" applyAlignment="1" applyProtection="1">
      <alignment horizontal="center" vertical="center"/>
      <protection/>
    </xf>
    <xf numFmtId="14" fontId="1" fillId="35" borderId="38" xfId="0" applyNumberFormat="1" applyFont="1" applyFill="1" applyBorder="1" applyAlignment="1" applyProtection="1">
      <alignment horizontal="center" vertical="center"/>
      <protection/>
    </xf>
    <xf numFmtId="14" fontId="1" fillId="35" borderId="43" xfId="0" applyNumberFormat="1" applyFont="1" applyFill="1" applyBorder="1" applyAlignment="1" applyProtection="1">
      <alignment horizontal="center" vertical="center"/>
      <protection/>
    </xf>
    <xf numFmtId="14" fontId="1" fillId="35" borderId="4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1" fillId="0" borderId="45" xfId="0" applyNumberFormat="1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left" vertical="center" wrapText="1"/>
    </xf>
    <xf numFmtId="0" fontId="13" fillId="0" borderId="0" xfId="55" applyNumberFormat="1" applyFont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left" vertical="center" wrapText="1"/>
      <protection/>
    </xf>
    <xf numFmtId="0" fontId="1" fillId="0" borderId="48" xfId="0" applyFont="1" applyFill="1" applyBorder="1" applyAlignment="1" applyProtection="1">
      <alignment horizontal="left" vertical="center" wrapText="1"/>
      <protection/>
    </xf>
    <xf numFmtId="0" fontId="1" fillId="35" borderId="42" xfId="0" applyFont="1" applyFill="1" applyBorder="1" applyAlignment="1" applyProtection="1">
      <alignment horizontal="center" vertical="center"/>
      <protection locked="0"/>
    </xf>
    <xf numFmtId="0" fontId="1" fillId="35" borderId="38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7" fillId="0" borderId="0" xfId="56" applyNumberFormat="1" applyFont="1" applyFill="1" applyAlignment="1" applyProtection="1">
      <alignment horizontal="left" vertical="center" wrapText="1"/>
      <protection/>
    </xf>
    <xf numFmtId="0" fontId="1" fillId="36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38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47" xfId="0" applyFont="1" applyFill="1" applyBorder="1" applyAlignment="1" applyProtection="1">
      <alignment horizontal="left" vertical="center" wrapText="1"/>
      <protection/>
    </xf>
    <xf numFmtId="0" fontId="1" fillId="33" borderId="48" xfId="0" applyFont="1" applyFill="1" applyBorder="1" applyAlignment="1" applyProtection="1">
      <alignment horizontal="left" vertical="center" wrapText="1"/>
      <protection/>
    </xf>
    <xf numFmtId="49" fontId="16" fillId="36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36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5" borderId="42" xfId="0" applyFont="1" applyFill="1" applyBorder="1" applyAlignment="1" applyProtection="1">
      <alignment horizontal="left" vertical="center" wrapText="1"/>
      <protection locked="0"/>
    </xf>
    <xf numFmtId="0" fontId="1" fillId="35" borderId="38" xfId="0" applyFont="1" applyFill="1" applyBorder="1" applyAlignment="1" applyProtection="1">
      <alignment horizontal="left" vertical="center" wrapText="1"/>
      <protection locked="0"/>
    </xf>
    <xf numFmtId="49" fontId="1" fillId="35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38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42" xfId="0" applyNumberFormat="1" applyFont="1" applyFill="1" applyBorder="1" applyAlignment="1" applyProtection="1">
      <alignment horizontal="center" vertical="center" wrapText="1"/>
      <protection hidden="1"/>
    </xf>
    <xf numFmtId="172" fontId="1" fillId="35" borderId="38" xfId="0" applyNumberFormat="1" applyFont="1" applyFill="1" applyBorder="1" applyAlignment="1" applyProtection="1">
      <alignment horizontal="center" vertical="center" wrapText="1"/>
      <protection hidden="1"/>
    </xf>
    <xf numFmtId="14" fontId="1" fillId="35" borderId="42" xfId="0" applyNumberFormat="1" applyFont="1" applyFill="1" applyBorder="1" applyAlignment="1" applyProtection="1">
      <alignment horizontal="center" vertical="center"/>
      <protection locked="0"/>
    </xf>
    <xf numFmtId="14" fontId="1" fillId="35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horizontal="left" vertical="center" wrapText="1"/>
    </xf>
    <xf numFmtId="0" fontId="1" fillId="36" borderId="11" xfId="0" applyFont="1" applyFill="1" applyBorder="1" applyAlignment="1" applyProtection="1">
      <alignment horizontal="left" vertical="center" wrapText="1"/>
      <protection locked="0"/>
    </xf>
    <xf numFmtId="0" fontId="0" fillId="36" borderId="20" xfId="0" applyFill="1" applyBorder="1" applyAlignment="1" applyProtection="1">
      <alignment horizontal="left" vertical="center" wrapText="1"/>
      <protection locked="0"/>
    </xf>
    <xf numFmtId="172" fontId="1" fillId="35" borderId="43" xfId="0" applyNumberFormat="1" applyFont="1" applyFill="1" applyBorder="1" applyAlignment="1" applyProtection="1">
      <alignment horizontal="center" vertical="center" wrapText="1"/>
      <protection hidden="1"/>
    </xf>
    <xf numFmtId="172" fontId="1" fillId="35" borderId="4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1" fillId="36" borderId="18" xfId="0" applyFont="1" applyFill="1" applyBorder="1" applyAlignment="1" applyProtection="1">
      <alignment horizontal="left" vertical="center" wrapText="1"/>
      <protection locked="0"/>
    </xf>
    <xf numFmtId="0" fontId="0" fillId="36" borderId="19" xfId="0" applyFill="1" applyBorder="1" applyAlignment="1" applyProtection="1">
      <alignment horizontal="left" vertical="center" wrapText="1"/>
      <protection locked="0"/>
    </xf>
    <xf numFmtId="14" fontId="1" fillId="35" borderId="11" xfId="0" applyNumberFormat="1" applyFont="1" applyFill="1" applyBorder="1" applyAlignment="1" applyProtection="1">
      <alignment horizontal="center" vertical="center"/>
      <protection locked="0"/>
    </xf>
    <xf numFmtId="14" fontId="1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42" xfId="55" applyFont="1" applyFill="1" applyBorder="1" applyAlignment="1" applyProtection="1">
      <alignment horizontal="left" vertical="center"/>
      <protection locked="0"/>
    </xf>
    <xf numFmtId="0" fontId="1" fillId="36" borderId="37" xfId="55" applyFont="1" applyFill="1" applyBorder="1" applyAlignment="1" applyProtection="1">
      <alignment horizontal="left" vertical="center"/>
      <protection locked="0"/>
    </xf>
    <xf numFmtId="0" fontId="1" fillId="36" borderId="39" xfId="55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6" borderId="16" xfId="0" applyFont="1" applyFill="1" applyBorder="1" applyAlignment="1" applyProtection="1">
      <alignment horizontal="center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" fillId="36" borderId="20" xfId="0" applyFont="1" applyFill="1" applyBorder="1" applyAlignment="1" applyProtection="1">
      <alignment horizontal="center" vertical="center" wrapText="1"/>
      <protection locked="0"/>
    </xf>
    <xf numFmtId="49" fontId="15" fillId="38" borderId="49" xfId="0" applyNumberFormat="1" applyFont="1" applyFill="1" applyBorder="1" applyAlignment="1" applyProtection="1">
      <alignment horizontal="left" vertical="center" wrapText="1"/>
      <protection/>
    </xf>
    <xf numFmtId="49" fontId="15" fillId="38" borderId="50" xfId="0" applyNumberFormat="1" applyFont="1" applyFill="1" applyBorder="1" applyAlignment="1" applyProtection="1">
      <alignment horizontal="left" vertical="center" wrapText="1"/>
      <protection/>
    </xf>
    <xf numFmtId="49" fontId="15" fillId="38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0" xfId="55" applyFont="1" applyAlignment="1" applyProtection="1">
      <alignment horizontal="center" vertical="center" wrapText="1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vertical="center" wrapText="1"/>
    </xf>
    <xf numFmtId="14" fontId="1" fillId="35" borderId="11" xfId="0" applyNumberFormat="1" applyFont="1" applyFill="1" applyBorder="1" applyAlignment="1" applyProtection="1">
      <alignment horizontal="center" vertical="center"/>
      <protection/>
    </xf>
    <xf numFmtId="14" fontId="1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49" fontId="15" fillId="38" borderId="15" xfId="0" applyNumberFormat="1" applyFont="1" applyFill="1" applyBorder="1" applyAlignment="1" applyProtection="1">
      <alignment horizontal="left" vertical="center" wrapText="1"/>
      <protection/>
    </xf>
    <xf numFmtId="49" fontId="15" fillId="38" borderId="37" xfId="0" applyNumberFormat="1" applyFont="1" applyFill="1" applyBorder="1" applyAlignment="1" applyProtection="1">
      <alignment horizontal="left" vertical="center" wrapText="1"/>
      <protection/>
    </xf>
    <xf numFmtId="49" fontId="15" fillId="38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/>
    </xf>
    <xf numFmtId="49" fontId="15" fillId="38" borderId="54" xfId="42" applyNumberFormat="1" applyFont="1" applyFill="1" applyBorder="1" applyAlignment="1" applyProtection="1">
      <alignment horizontal="left" vertical="center" wrapText="1"/>
      <protection/>
    </xf>
    <xf numFmtId="49" fontId="15" fillId="38" borderId="55" xfId="42" applyNumberFormat="1" applyFont="1" applyFill="1" applyBorder="1" applyAlignment="1" applyProtection="1">
      <alignment horizontal="left" vertical="center" wrapText="1"/>
      <protection/>
    </xf>
    <xf numFmtId="49" fontId="15" fillId="38" borderId="44" xfId="42" applyNumberFormat="1" applyFont="1" applyFill="1" applyBorder="1" applyAlignment="1" applyProtection="1">
      <alignment horizontal="left" vertical="center" wrapText="1"/>
      <protection/>
    </xf>
    <xf numFmtId="0" fontId="8" fillId="0" borderId="40" xfId="59" applyFont="1" applyFill="1" applyBorder="1" applyAlignment="1" applyProtection="1">
      <alignment horizontal="left" vertical="center" wrapText="1" indent="1"/>
      <protection/>
    </xf>
    <xf numFmtId="0" fontId="8" fillId="0" borderId="56" xfId="59" applyFont="1" applyFill="1" applyBorder="1" applyAlignment="1" applyProtection="1">
      <alignment horizontal="left" vertical="center" wrapText="1" indent="1"/>
      <protection/>
    </xf>
    <xf numFmtId="0" fontId="8" fillId="0" borderId="57" xfId="59" applyFont="1" applyFill="1" applyBorder="1" applyAlignment="1" applyProtection="1">
      <alignment horizontal="left" vertical="center" wrapText="1" indent="1"/>
      <protection/>
    </xf>
    <xf numFmtId="49" fontId="0" fillId="36" borderId="16" xfId="59" applyNumberFormat="1" applyFont="1" applyFill="1" applyBorder="1" applyAlignment="1" applyProtection="1">
      <alignment horizontal="left" vertical="center" wrapText="1" indent="1"/>
      <protection locked="0"/>
    </xf>
    <xf numFmtId="0" fontId="3" fillId="37" borderId="42" xfId="0" applyNumberFormat="1" applyFont="1" applyFill="1" applyBorder="1" applyAlignment="1" applyProtection="1">
      <alignment horizontal="left" vertical="center"/>
      <protection/>
    </xf>
    <xf numFmtId="0" fontId="3" fillId="37" borderId="37" xfId="0" applyNumberFormat="1" applyFont="1" applyFill="1" applyBorder="1" applyAlignment="1" applyProtection="1">
      <alignment horizontal="left" vertical="center"/>
      <protection/>
    </xf>
    <xf numFmtId="0" fontId="3" fillId="37" borderId="39" xfId="0" applyNumberFormat="1" applyFont="1" applyFill="1" applyBorder="1" applyAlignment="1" applyProtection="1">
      <alignment horizontal="left" vertical="center"/>
      <protection/>
    </xf>
    <xf numFmtId="0" fontId="0" fillId="36" borderId="11" xfId="0" applyFont="1" applyFill="1" applyBorder="1" applyAlignment="1" applyProtection="1">
      <alignment horizontal="center" vertical="top"/>
      <protection locked="0"/>
    </xf>
    <xf numFmtId="0" fontId="0" fillId="35" borderId="11" xfId="59" applyFont="1" applyFill="1" applyBorder="1" applyAlignment="1" applyProtection="1">
      <alignment horizontal="center" vertical="center" wrapText="1"/>
      <protection locked="0"/>
    </xf>
    <xf numFmtId="49" fontId="15" fillId="38" borderId="11" xfId="42" applyNumberFormat="1" applyFont="1" applyFill="1" applyBorder="1" applyAlignment="1" applyProtection="1">
      <alignment horizontal="left" vertical="center" wrapText="1"/>
      <protection/>
    </xf>
    <xf numFmtId="49" fontId="15" fillId="38" borderId="20" xfId="42" applyNumberFormat="1" applyFont="1" applyFill="1" applyBorder="1" applyAlignment="1" applyProtection="1">
      <alignment horizontal="left" vertical="center" wrapText="1"/>
      <protection/>
    </xf>
    <xf numFmtId="49" fontId="1" fillId="36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42" xfId="55" applyFont="1" applyFill="1" applyBorder="1" applyAlignment="1" applyProtection="1">
      <alignment horizontal="left" vertical="top"/>
      <protection locked="0"/>
    </xf>
    <xf numFmtId="0" fontId="1" fillId="36" borderId="37" xfId="55" applyFont="1" applyFill="1" applyBorder="1" applyAlignment="1" applyProtection="1">
      <alignment horizontal="left" vertical="top"/>
      <protection locked="0"/>
    </xf>
    <xf numFmtId="0" fontId="1" fillId="36" borderId="39" xfId="55" applyFont="1" applyFill="1" applyBorder="1" applyAlignment="1" applyProtection="1">
      <alignment horizontal="left" vertical="top"/>
      <protection locked="0"/>
    </xf>
    <xf numFmtId="0" fontId="0" fillId="0" borderId="0" xfId="59" applyFont="1" applyFill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49" fontId="15" fillId="38" borderId="54" xfId="0" applyNumberFormat="1" applyFont="1" applyFill="1" applyBorder="1" applyAlignment="1" applyProtection="1">
      <alignment horizontal="left" vertical="center" wrapText="1"/>
      <protection/>
    </xf>
    <xf numFmtId="49" fontId="15" fillId="38" borderId="55" xfId="0" applyNumberFormat="1" applyFont="1" applyFill="1" applyBorder="1" applyAlignment="1" applyProtection="1">
      <alignment horizontal="left" vertical="center" wrapText="1"/>
      <protection/>
    </xf>
    <xf numFmtId="49" fontId="15" fillId="38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0" fontId="1" fillId="36" borderId="11" xfId="0" applyFont="1" applyFill="1" applyBorder="1" applyAlignment="1" applyProtection="1">
      <alignment horizontal="left" vertical="center" wrapText="1" indent="1"/>
      <protection locked="0"/>
    </xf>
    <xf numFmtId="0" fontId="0" fillId="36" borderId="20" xfId="0" applyFill="1" applyBorder="1" applyAlignment="1" applyProtection="1">
      <alignment horizontal="left" vertical="center" wrapText="1" indent="1"/>
      <protection locked="0"/>
    </xf>
    <xf numFmtId="0" fontId="1" fillId="0" borderId="35" xfId="0" applyNumberFormat="1" applyFont="1" applyBorder="1" applyAlignment="1">
      <alignment horizontal="left" vertical="center" wrapText="1" indent="1"/>
    </xf>
    <xf numFmtId="0" fontId="1" fillId="0" borderId="17" xfId="0" applyNumberFormat="1" applyFon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wrapText="1" indent="1"/>
    </xf>
    <xf numFmtId="0" fontId="1" fillId="36" borderId="18" xfId="0" applyFont="1" applyFill="1" applyBorder="1" applyAlignment="1" applyProtection="1">
      <alignment horizontal="left" vertical="center" wrapText="1" indent="1"/>
      <protection locked="0"/>
    </xf>
    <xf numFmtId="0" fontId="0" fillId="36" borderId="19" xfId="0" applyFill="1" applyBorder="1" applyAlignment="1" applyProtection="1">
      <alignment horizontal="left" vertical="center" wrapText="1" inden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FORM4.2013(v1.1)" xfId="56"/>
    <cellStyle name="Обычный_razrabotka_sablonov_po_WKU" xfId="57"/>
    <cellStyle name="Обычный_SIMPLE_1_massive2" xfId="58"/>
    <cellStyle name="Обычный_Мониторинг инвестици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p\AppData\Local\Temp\Temp1_17417-1.zip\17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17417"/>
    </sheetNames>
    <sheetDataSet>
      <sheetData sheetId="5">
        <row r="46">
          <cell r="G46">
            <v>19159.47996</v>
          </cell>
        </row>
      </sheetData>
      <sheetData sheetId="14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N141"/>
  <sheetViews>
    <sheetView showGridLines="0" tabSelected="1" zoomScalePageLayoutView="0" workbookViewId="0" topLeftCell="A23">
      <selection activeCell="C31" sqref="C31:D31"/>
    </sheetView>
  </sheetViews>
  <sheetFormatPr defaultColWidth="9.00390625" defaultRowHeight="12.75"/>
  <cols>
    <col min="1" max="3" width="23.625" style="8" customWidth="1"/>
    <col min="4" max="4" width="23.625" style="34" customWidth="1"/>
    <col min="5" max="5" width="16.125" style="34" customWidth="1"/>
    <col min="6" max="6" width="26.375" style="34" customWidth="1"/>
    <col min="7" max="16384" width="9.125" style="8" customWidth="1"/>
  </cols>
  <sheetData>
    <row r="1" spans="1:7" ht="55.5" customHeight="1">
      <c r="A1" s="156" t="s">
        <v>253</v>
      </c>
      <c r="B1" s="156"/>
      <c r="C1" s="156"/>
      <c r="D1" s="156"/>
      <c r="G1" s="34"/>
    </row>
    <row r="2" spans="1:7" ht="15" customHeight="1">
      <c r="A2" s="9"/>
      <c r="B2" s="10"/>
      <c r="C2" s="10"/>
      <c r="D2" s="10"/>
      <c r="G2" s="34"/>
    </row>
    <row r="3" spans="1:7" ht="15" customHeight="1">
      <c r="A3" s="163" t="str">
        <f>"Код шаблона: "&amp;getCode()</f>
        <v>Код шаблона: PSK.OPEN.INFO.FACT.WARM</v>
      </c>
      <c r="B3" s="163"/>
      <c r="C3" s="163"/>
      <c r="D3" s="35"/>
      <c r="G3" s="34"/>
    </row>
    <row r="4" spans="1:7" ht="15" customHeight="1">
      <c r="A4" s="25" t="str">
        <f>"Версия "&amp;GetVersion()</f>
        <v>Версия 18.2.43</v>
      </c>
      <c r="B4" s="36"/>
      <c r="C4" s="36"/>
      <c r="D4" s="35"/>
      <c r="G4" s="34"/>
    </row>
    <row r="5" spans="1:7" ht="15" customHeight="1" thickBot="1">
      <c r="A5" s="9"/>
      <c r="B5" s="10"/>
      <c r="C5" s="10"/>
      <c r="D5" s="10"/>
      <c r="G5" s="34"/>
    </row>
    <row r="6" spans="1:4" s="3" customFormat="1" ht="15.75" customHeight="1">
      <c r="A6" s="145" t="s">
        <v>169</v>
      </c>
      <c r="B6" s="146"/>
      <c r="C6" s="157" t="s">
        <v>170</v>
      </c>
      <c r="D6" s="158"/>
    </row>
    <row r="7" spans="1:7" ht="15.75" customHeight="1">
      <c r="A7" s="141" t="s">
        <v>113</v>
      </c>
      <c r="B7" s="142"/>
      <c r="C7" s="159" t="s">
        <v>17</v>
      </c>
      <c r="D7" s="160"/>
      <c r="G7" s="34"/>
    </row>
    <row r="8" spans="1:7" s="2" customFormat="1" ht="15.75" customHeight="1">
      <c r="A8" s="141" t="s">
        <v>114</v>
      </c>
      <c r="B8" s="142"/>
      <c r="C8" s="161" t="str">
        <f>IF(Mr="","",LOOKUP(Mr,aMr,aOKTMO))</f>
        <v>58610000</v>
      </c>
      <c r="D8" s="162"/>
      <c r="E8" s="34"/>
      <c r="F8" s="34"/>
      <c r="G8" s="34"/>
    </row>
    <row r="9" spans="1:7" s="2" customFormat="1" ht="27" customHeight="1">
      <c r="A9" s="38" t="s">
        <v>174</v>
      </c>
      <c r="B9" s="139"/>
      <c r="C9" s="136" t="s">
        <v>142</v>
      </c>
      <c r="D9" s="138" t="s">
        <v>142</v>
      </c>
      <c r="E9" s="34"/>
      <c r="F9" s="34"/>
      <c r="G9" s="34"/>
    </row>
    <row r="10" spans="1:7" s="2" customFormat="1" ht="15.75" customHeight="1">
      <c r="A10" s="141" t="s">
        <v>131</v>
      </c>
      <c r="B10" s="142" t="e">
        <f>#REF!</f>
        <v>#REF!</v>
      </c>
      <c r="C10" s="147">
        <f>IF(org="","",LOOKUP(org,AOrgF,aINNF))</f>
        <v>2607018122</v>
      </c>
      <c r="D10" s="148"/>
      <c r="E10" s="34"/>
      <c r="F10" s="34"/>
      <c r="G10" s="34"/>
    </row>
    <row r="11" spans="1:7" s="2" customFormat="1" ht="15.75" customHeight="1">
      <c r="A11" s="141" t="s">
        <v>132</v>
      </c>
      <c r="B11" s="142" t="e">
        <f>#REF!</f>
        <v>#REF!</v>
      </c>
      <c r="C11" s="147" t="str">
        <f>IF(org="","",LOOKUP(org,AOrgF,aKPPF))</f>
        <v>600402001</v>
      </c>
      <c r="D11" s="148"/>
      <c r="E11" s="34"/>
      <c r="F11" s="34"/>
      <c r="G11" s="34"/>
    </row>
    <row r="12" spans="1:7" s="2" customFormat="1" ht="15.75" customHeight="1">
      <c r="A12" s="154" t="s">
        <v>254</v>
      </c>
      <c r="B12" s="39" t="s">
        <v>178</v>
      </c>
      <c r="C12" s="149">
        <v>42736</v>
      </c>
      <c r="D12" s="150"/>
      <c r="E12" s="34"/>
      <c r="F12" s="34"/>
      <c r="G12" s="34"/>
    </row>
    <row r="13" spans="1:7" s="2" customFormat="1" ht="15.75" customHeight="1" thickBot="1">
      <c r="A13" s="155"/>
      <c r="B13" s="40" t="s">
        <v>179</v>
      </c>
      <c r="C13" s="151">
        <v>43100</v>
      </c>
      <c r="D13" s="152"/>
      <c r="E13" s="34"/>
      <c r="F13" s="34"/>
      <c r="G13" s="34"/>
    </row>
    <row r="14" spans="1:4" s="34" customFormat="1" ht="12.75">
      <c r="A14" s="41"/>
      <c r="B14" s="41"/>
      <c r="C14" s="41"/>
      <c r="D14" s="41"/>
    </row>
    <row r="15" spans="1:4" s="3" customFormat="1" ht="32.25" customHeight="1" thickBot="1">
      <c r="A15" s="153" t="s">
        <v>255</v>
      </c>
      <c r="B15" s="153"/>
      <c r="C15" s="153"/>
      <c r="D15" s="153"/>
    </row>
    <row r="16" spans="2:3" s="3" customFormat="1" ht="8.25" customHeight="1" hidden="1">
      <c r="B16" s="42"/>
      <c r="C16" s="42"/>
    </row>
    <row r="17" spans="1:4" s="3" customFormat="1" ht="27" customHeight="1">
      <c r="A17" s="145" t="s">
        <v>256</v>
      </c>
      <c r="B17" s="146"/>
      <c r="C17" s="166" t="str">
        <f>IF(org="","",org)</f>
        <v>ПАО "ОГК-2"</v>
      </c>
      <c r="D17" s="167"/>
    </row>
    <row r="18" spans="1:4" s="3" customFormat="1" ht="27" customHeight="1">
      <c r="A18" s="141" t="s">
        <v>257</v>
      </c>
      <c r="B18" s="142"/>
      <c r="C18" s="164" t="s">
        <v>436</v>
      </c>
      <c r="D18" s="165"/>
    </row>
    <row r="19" spans="1:4" s="3" customFormat="1" ht="67.5" customHeight="1">
      <c r="A19" s="141" t="s">
        <v>258</v>
      </c>
      <c r="B19" s="142"/>
      <c r="C19" s="164" t="s">
        <v>437</v>
      </c>
      <c r="D19" s="165"/>
    </row>
    <row r="20" spans="1:4" s="3" customFormat="1" ht="56.25" customHeight="1">
      <c r="A20" s="141" t="s">
        <v>259</v>
      </c>
      <c r="B20" s="142"/>
      <c r="C20" s="164" t="s">
        <v>438</v>
      </c>
      <c r="D20" s="165"/>
    </row>
    <row r="21" spans="1:4" s="3" customFormat="1" ht="56.25" customHeight="1">
      <c r="A21" s="141" t="s">
        <v>260</v>
      </c>
      <c r="B21" s="142"/>
      <c r="C21" s="164" t="s">
        <v>438</v>
      </c>
      <c r="D21" s="165"/>
    </row>
    <row r="22" spans="1:4" s="3" customFormat="1" ht="15" customHeight="1">
      <c r="A22" s="141" t="s">
        <v>261</v>
      </c>
      <c r="B22" s="142"/>
      <c r="C22" s="164" t="s">
        <v>439</v>
      </c>
      <c r="D22" s="165"/>
    </row>
    <row r="23" spans="1:4" s="3" customFormat="1" ht="29.25" customHeight="1">
      <c r="A23" s="141" t="s">
        <v>262</v>
      </c>
      <c r="B23" s="142"/>
      <c r="C23" s="168" t="s">
        <v>440</v>
      </c>
      <c r="D23" s="169"/>
    </row>
    <row r="24" spans="1:4" s="3" customFormat="1" ht="29.25" customHeight="1">
      <c r="A24" s="141" t="s">
        <v>263</v>
      </c>
      <c r="B24" s="142"/>
      <c r="C24" s="169" t="s">
        <v>441</v>
      </c>
      <c r="D24" s="169"/>
    </row>
    <row r="25" spans="1:4" s="3" customFormat="1" ht="37.5" customHeight="1">
      <c r="A25" s="141" t="s">
        <v>264</v>
      </c>
      <c r="B25" s="142"/>
      <c r="C25" s="164" t="s">
        <v>442</v>
      </c>
      <c r="D25" s="165"/>
    </row>
    <row r="26" spans="1:4" s="3" customFormat="1" ht="27" customHeight="1">
      <c r="A26" s="141" t="s">
        <v>265</v>
      </c>
      <c r="B26" s="142"/>
      <c r="C26" s="164" t="s">
        <v>443</v>
      </c>
      <c r="D26" s="165"/>
    </row>
    <row r="27" spans="1:4" s="3" customFormat="1" ht="27" customHeight="1">
      <c r="A27" s="141" t="s">
        <v>266</v>
      </c>
      <c r="B27" s="142"/>
      <c r="C27" s="164" t="s">
        <v>444</v>
      </c>
      <c r="D27" s="165"/>
    </row>
    <row r="28" spans="1:4" s="3" customFormat="1" ht="15" customHeight="1">
      <c r="A28" s="141" t="s">
        <v>267</v>
      </c>
      <c r="B28" s="142"/>
      <c r="C28" s="172" t="s">
        <v>299</v>
      </c>
      <c r="D28" s="173"/>
    </row>
    <row r="29" spans="1:4" s="3" customFormat="1" ht="15.75" customHeight="1">
      <c r="A29" s="141" t="s">
        <v>315</v>
      </c>
      <c r="B29" s="142"/>
      <c r="C29" s="174" t="s">
        <v>195</v>
      </c>
      <c r="D29" s="175"/>
    </row>
    <row r="30" spans="1:4" s="3" customFormat="1" ht="29.25" customHeight="1">
      <c r="A30" s="143" t="s">
        <v>268</v>
      </c>
      <c r="B30" s="144"/>
      <c r="C30" s="176" t="s">
        <v>435</v>
      </c>
      <c r="D30" s="177"/>
    </row>
    <row r="31" spans="1:4" s="3" customFormat="1" ht="29.25" customHeight="1">
      <c r="A31" s="143" t="s">
        <v>269</v>
      </c>
      <c r="B31" s="144"/>
      <c r="C31" s="178">
        <v>43175</v>
      </c>
      <c r="D31" s="179"/>
    </row>
    <row r="32" spans="1:4" s="3" customFormat="1" ht="30" customHeight="1">
      <c r="A32" s="143" t="s">
        <v>270</v>
      </c>
      <c r="B32" s="144"/>
      <c r="C32" s="176" t="s">
        <v>432</v>
      </c>
      <c r="D32" s="177"/>
    </row>
    <row r="33" spans="1:4" s="3" customFormat="1" ht="15" customHeight="1" thickBot="1">
      <c r="A33" s="170" t="s">
        <v>271</v>
      </c>
      <c r="B33" s="171"/>
      <c r="C33" s="183" t="s">
        <v>432</v>
      </c>
      <c r="D33" s="184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3.5" thickBot="1"/>
    <row r="107" spans="1:4" s="34" customFormat="1" ht="12.75">
      <c r="A107" s="43"/>
      <c r="B107" s="43"/>
      <c r="C107" s="43"/>
      <c r="D107" s="43"/>
    </row>
    <row r="108" spans="1:12" s="3" customFormat="1" ht="36" customHeight="1" hidden="1">
      <c r="A108" s="153" t="s">
        <v>274</v>
      </c>
      <c r="B108" s="153"/>
      <c r="C108" s="153"/>
      <c r="D108" s="153"/>
      <c r="E108" s="34"/>
      <c r="F108" s="34"/>
      <c r="G108" s="34"/>
      <c r="H108" s="34"/>
      <c r="I108" s="34"/>
      <c r="J108" s="34"/>
      <c r="K108" s="34"/>
      <c r="L108" s="34"/>
    </row>
    <row r="109" spans="1:12" s="3" customFormat="1" ht="56.25" customHeight="1" hidden="1">
      <c r="A109" s="185" t="s">
        <v>275</v>
      </c>
      <c r="B109" s="186"/>
      <c r="C109" s="187"/>
      <c r="D109" s="188"/>
      <c r="E109" s="34"/>
      <c r="F109" s="34"/>
      <c r="G109" s="34"/>
      <c r="H109" s="34"/>
      <c r="I109" s="34"/>
      <c r="J109" s="34"/>
      <c r="K109" s="34"/>
      <c r="L109" s="34"/>
    </row>
    <row r="110" spans="1:12" s="3" customFormat="1" ht="15" customHeight="1" hidden="1">
      <c r="A110" s="143" t="s">
        <v>276</v>
      </c>
      <c r="B110" s="180"/>
      <c r="C110" s="189"/>
      <c r="D110" s="190"/>
      <c r="E110" s="34"/>
      <c r="F110" s="34"/>
      <c r="G110" s="34"/>
      <c r="H110" s="34"/>
      <c r="I110" s="34"/>
      <c r="J110" s="34"/>
      <c r="K110" s="34"/>
      <c r="L110" s="34"/>
    </row>
    <row r="111" spans="1:12" s="3" customFormat="1" ht="56.25" customHeight="1" hidden="1">
      <c r="A111" s="143" t="s">
        <v>277</v>
      </c>
      <c r="B111" s="180"/>
      <c r="C111" s="181"/>
      <c r="D111" s="182"/>
      <c r="E111" s="34"/>
      <c r="F111" s="34"/>
      <c r="G111" s="34"/>
      <c r="H111" s="34"/>
      <c r="I111" s="34"/>
      <c r="J111" s="34"/>
      <c r="K111" s="34"/>
      <c r="L111" s="34"/>
    </row>
    <row r="112" spans="1:12" s="3" customFormat="1" ht="45" customHeight="1" hidden="1">
      <c r="A112" s="143" t="s">
        <v>278</v>
      </c>
      <c r="B112" s="180"/>
      <c r="C112" s="181"/>
      <c r="D112" s="182"/>
      <c r="E112" s="34"/>
      <c r="F112" s="34"/>
      <c r="G112" s="34"/>
      <c r="H112" s="34"/>
      <c r="I112" s="34"/>
      <c r="J112" s="34"/>
      <c r="K112" s="34"/>
      <c r="L112" s="34"/>
    </row>
    <row r="113" spans="1:12" s="3" customFormat="1" ht="45" customHeight="1" hidden="1">
      <c r="A113" s="143" t="s">
        <v>279</v>
      </c>
      <c r="B113" s="180"/>
      <c r="C113" s="181"/>
      <c r="D113" s="182"/>
      <c r="E113" s="34"/>
      <c r="F113" s="34"/>
      <c r="G113" s="34"/>
      <c r="H113" s="34"/>
      <c r="I113" s="34"/>
      <c r="J113" s="34"/>
      <c r="K113" s="34"/>
      <c r="L113" s="34"/>
    </row>
    <row r="114" spans="1:7" s="2" customFormat="1" ht="20.25" customHeight="1" hidden="1">
      <c r="A114" s="143" t="s">
        <v>280</v>
      </c>
      <c r="B114" s="39" t="s">
        <v>178</v>
      </c>
      <c r="C114" s="207"/>
      <c r="D114" s="208"/>
      <c r="E114" s="34"/>
      <c r="F114" s="34"/>
      <c r="G114" s="34"/>
    </row>
    <row r="115" spans="1:7" s="2" customFormat="1" ht="20.25" customHeight="1" hidden="1">
      <c r="A115" s="170"/>
      <c r="B115" s="40" t="s">
        <v>179</v>
      </c>
      <c r="C115" s="151"/>
      <c r="D115" s="152"/>
      <c r="E115" s="34"/>
      <c r="F115" s="34"/>
      <c r="G115" s="34"/>
    </row>
    <row r="116" spans="1:4" s="34" customFormat="1" ht="12.75" hidden="1">
      <c r="A116" s="43"/>
      <c r="B116" s="43"/>
      <c r="C116" s="43"/>
      <c r="D116" s="43"/>
    </row>
    <row r="117" spans="1:12" s="3" customFormat="1" ht="39" customHeight="1" hidden="1">
      <c r="A117" s="153" t="s">
        <v>281</v>
      </c>
      <c r="B117" s="153"/>
      <c r="C117" s="153"/>
      <c r="D117" s="153"/>
      <c r="E117" s="34"/>
      <c r="F117" s="34"/>
      <c r="G117" s="34"/>
      <c r="H117" s="34"/>
      <c r="I117" s="34"/>
      <c r="J117" s="34"/>
      <c r="K117" s="34"/>
      <c r="L117" s="34"/>
    </row>
    <row r="118" spans="1:12" ht="45" customHeight="1" hidden="1">
      <c r="A118" s="194" t="s">
        <v>282</v>
      </c>
      <c r="B118" s="195"/>
      <c r="C118" s="45" t="s">
        <v>283</v>
      </c>
      <c r="D118" s="46" t="s">
        <v>284</v>
      </c>
      <c r="G118" s="34"/>
      <c r="H118" s="34"/>
      <c r="I118" s="34"/>
      <c r="J118" s="34"/>
      <c r="K118" s="34"/>
      <c r="L118" s="34"/>
    </row>
    <row r="119" spans="1:12" ht="12.75" hidden="1">
      <c r="A119" s="196"/>
      <c r="B119" s="197"/>
      <c r="C119" s="48"/>
      <c r="D119" s="49"/>
      <c r="G119" s="34"/>
      <c r="H119" s="34"/>
      <c r="I119" s="34"/>
      <c r="J119" s="34"/>
      <c r="K119" s="34"/>
      <c r="L119" s="34"/>
    </row>
    <row r="120" spans="1:14" s="18" customFormat="1" ht="12.75" customHeight="1" hidden="1">
      <c r="A120" s="199" t="s">
        <v>285</v>
      </c>
      <c r="B120" s="200"/>
      <c r="C120" s="200"/>
      <c r="D120" s="201"/>
      <c r="E120" s="34"/>
      <c r="F120" s="34"/>
      <c r="G120" s="34"/>
      <c r="H120" s="34"/>
      <c r="I120" s="34"/>
      <c r="J120" s="34"/>
      <c r="K120" s="34"/>
      <c r="L120" s="34"/>
      <c r="M120" s="50"/>
      <c r="N120" s="51"/>
    </row>
    <row r="121" s="34" customFormat="1" ht="12.75" customHeight="1" hidden="1"/>
    <row r="122" spans="1:12" s="3" customFormat="1" ht="27.75" customHeight="1" hidden="1">
      <c r="A122" s="153" t="s">
        <v>286</v>
      </c>
      <c r="B122" s="153"/>
      <c r="C122" s="153"/>
      <c r="D122" s="153"/>
      <c r="E122" s="34"/>
      <c r="F122" s="34"/>
      <c r="G122" s="34"/>
      <c r="H122" s="34"/>
      <c r="I122" s="34"/>
      <c r="J122" s="34"/>
      <c r="K122" s="34"/>
      <c r="L122" s="34"/>
    </row>
    <row r="123" spans="1:12" ht="51" hidden="1">
      <c r="A123" s="44" t="s">
        <v>282</v>
      </c>
      <c r="B123" s="45" t="s">
        <v>287</v>
      </c>
      <c r="C123" s="45" t="s">
        <v>288</v>
      </c>
      <c r="D123" s="46" t="s">
        <v>289</v>
      </c>
      <c r="G123" s="34"/>
      <c r="H123" s="34"/>
      <c r="I123" s="34"/>
      <c r="J123" s="34"/>
      <c r="K123" s="34"/>
      <c r="L123" s="34"/>
    </row>
    <row r="124" spans="1:12" ht="12.75" hidden="1">
      <c r="A124" s="47"/>
      <c r="B124" s="48"/>
      <c r="C124" s="48"/>
      <c r="D124" s="49"/>
      <c r="G124" s="34"/>
      <c r="H124" s="34"/>
      <c r="I124" s="34"/>
      <c r="J124" s="34"/>
      <c r="K124" s="34"/>
      <c r="L124" s="34"/>
    </row>
    <row r="125" spans="1:14" s="18" customFormat="1" ht="12.75" customHeight="1" hidden="1">
      <c r="A125" s="199" t="s">
        <v>285</v>
      </c>
      <c r="B125" s="200"/>
      <c r="C125" s="200"/>
      <c r="D125" s="201"/>
      <c r="E125" s="34"/>
      <c r="F125" s="34"/>
      <c r="G125" s="34"/>
      <c r="H125" s="34"/>
      <c r="I125" s="34"/>
      <c r="J125" s="34"/>
      <c r="K125" s="34"/>
      <c r="L125" s="34"/>
      <c r="M125" s="50"/>
      <c r="N125" s="51"/>
    </row>
    <row r="126" spans="1:4" s="34" customFormat="1" ht="12.75" hidden="1">
      <c r="A126" s="41"/>
      <c r="B126" s="41"/>
      <c r="C126" s="41"/>
      <c r="D126" s="41"/>
    </row>
    <row r="127" spans="1:12" s="3" customFormat="1" ht="27.75" customHeight="1" hidden="1">
      <c r="A127" s="153" t="s">
        <v>290</v>
      </c>
      <c r="B127" s="153"/>
      <c r="C127" s="153"/>
      <c r="D127" s="153"/>
      <c r="E127" s="34"/>
      <c r="F127" s="34"/>
      <c r="G127" s="34"/>
      <c r="H127" s="34"/>
      <c r="I127" s="34"/>
      <c r="J127" s="34"/>
      <c r="K127" s="34"/>
      <c r="L127" s="34"/>
    </row>
    <row r="128" spans="1:12" ht="63.75" hidden="1">
      <c r="A128" s="44" t="s">
        <v>291</v>
      </c>
      <c r="B128" s="45" t="s">
        <v>282</v>
      </c>
      <c r="C128" s="45" t="s">
        <v>292</v>
      </c>
      <c r="D128" s="46" t="s">
        <v>293</v>
      </c>
      <c r="G128" s="34"/>
      <c r="H128" s="34"/>
      <c r="I128" s="34"/>
      <c r="J128" s="34"/>
      <c r="K128" s="34"/>
      <c r="L128" s="34"/>
    </row>
    <row r="129" spans="1:12" ht="12.75" hidden="1">
      <c r="A129" s="52"/>
      <c r="B129" s="48"/>
      <c r="C129" s="48"/>
      <c r="D129" s="49"/>
      <c r="G129" s="34"/>
      <c r="H129" s="34"/>
      <c r="I129" s="34"/>
      <c r="J129" s="34"/>
      <c r="K129" s="34"/>
      <c r="L129" s="34"/>
    </row>
    <row r="130" spans="1:14" s="18" customFormat="1" ht="12.75" customHeight="1" hidden="1">
      <c r="A130" s="199" t="s">
        <v>285</v>
      </c>
      <c r="B130" s="200"/>
      <c r="C130" s="200"/>
      <c r="D130" s="201"/>
      <c r="E130" s="34"/>
      <c r="F130" s="34"/>
      <c r="G130" s="34"/>
      <c r="H130" s="34"/>
      <c r="I130" s="34"/>
      <c r="J130" s="34"/>
      <c r="K130" s="34"/>
      <c r="L130" s="34"/>
      <c r="M130" s="50"/>
      <c r="N130" s="51"/>
    </row>
    <row r="131" spans="1:4" s="34" customFormat="1" ht="12.75" hidden="1">
      <c r="A131" s="41"/>
      <c r="B131" s="41"/>
      <c r="C131" s="41"/>
      <c r="D131" s="41"/>
    </row>
    <row r="132" spans="1:12" s="3" customFormat="1" ht="27.75" customHeight="1" hidden="1">
      <c r="A132" s="153" t="s">
        <v>294</v>
      </c>
      <c r="B132" s="153"/>
      <c r="C132" s="153"/>
      <c r="D132" s="153"/>
      <c r="E132" s="34"/>
      <c r="F132" s="34"/>
      <c r="G132" s="34"/>
      <c r="H132" s="34"/>
      <c r="I132" s="34"/>
      <c r="J132" s="34"/>
      <c r="K132" s="34"/>
      <c r="L132" s="34"/>
    </row>
    <row r="133" spans="1:12" ht="25.5" hidden="1">
      <c r="A133" s="44" t="s">
        <v>295</v>
      </c>
      <c r="B133" s="195" t="s">
        <v>296</v>
      </c>
      <c r="C133" s="195"/>
      <c r="D133" s="204"/>
      <c r="G133" s="34"/>
      <c r="H133" s="34"/>
      <c r="I133" s="34"/>
      <c r="J133" s="34"/>
      <c r="K133" s="34"/>
      <c r="L133" s="34"/>
    </row>
    <row r="134" spans="1:12" ht="12.75" hidden="1">
      <c r="A134" s="53"/>
      <c r="B134" s="197"/>
      <c r="C134" s="197"/>
      <c r="D134" s="198"/>
      <c r="G134" s="34"/>
      <c r="H134" s="34"/>
      <c r="I134" s="34"/>
      <c r="J134" s="34"/>
      <c r="K134" s="34"/>
      <c r="L134" s="34"/>
    </row>
    <row r="135" spans="1:14" s="18" customFormat="1" ht="12.75" customHeight="1" hidden="1">
      <c r="A135" s="199" t="s">
        <v>285</v>
      </c>
      <c r="B135" s="200"/>
      <c r="C135" s="200"/>
      <c r="D135" s="201"/>
      <c r="E135" s="34"/>
      <c r="F135" s="34"/>
      <c r="G135" s="34"/>
      <c r="H135" s="34"/>
      <c r="I135" s="34"/>
      <c r="J135" s="34"/>
      <c r="K135" s="34"/>
      <c r="L135" s="34"/>
      <c r="M135" s="50"/>
      <c r="N135" s="51"/>
    </row>
    <row r="136" spans="1:3" s="3" customFormat="1" ht="75.75" customHeight="1" hidden="1">
      <c r="A136" s="205" t="s">
        <v>297</v>
      </c>
      <c r="B136" s="206"/>
      <c r="C136" s="54"/>
    </row>
    <row r="137" ht="12.75"/>
    <row r="138" ht="15.75" customHeight="1">
      <c r="A138" s="55" t="s">
        <v>175</v>
      </c>
    </row>
    <row r="139" spans="1:3" ht="135.75" customHeight="1">
      <c r="A139" s="191"/>
      <c r="B139" s="192"/>
      <c r="C139" s="193"/>
    </row>
    <row r="140" ht="12.75"/>
    <row r="141" spans="1:3" ht="58.5" customHeight="1">
      <c r="A141" s="202" t="s">
        <v>298</v>
      </c>
      <c r="B141" s="203"/>
      <c r="C141" s="203"/>
    </row>
  </sheetData>
  <sheetProtection password="C8D1" sheet="1" scenarios="1"/>
  <mergeCells count="79">
    <mergeCell ref="A111:B111"/>
    <mergeCell ref="A120:D120"/>
    <mergeCell ref="A122:D122"/>
    <mergeCell ref="A125:D125"/>
    <mergeCell ref="A136:B136"/>
    <mergeCell ref="A114:A115"/>
    <mergeCell ref="C114:D114"/>
    <mergeCell ref="C115:D115"/>
    <mergeCell ref="A117:D117"/>
    <mergeCell ref="C111:D111"/>
    <mergeCell ref="A139:C139"/>
    <mergeCell ref="A118:B118"/>
    <mergeCell ref="A119:B119"/>
    <mergeCell ref="B134:D134"/>
    <mergeCell ref="A135:D135"/>
    <mergeCell ref="A141:C141"/>
    <mergeCell ref="A127:D127"/>
    <mergeCell ref="A130:D130"/>
    <mergeCell ref="A132:D132"/>
    <mergeCell ref="B133:D133"/>
    <mergeCell ref="A112:B112"/>
    <mergeCell ref="C112:D112"/>
    <mergeCell ref="A113:B113"/>
    <mergeCell ref="C113:D113"/>
    <mergeCell ref="C33:D33"/>
    <mergeCell ref="A108:D108"/>
    <mergeCell ref="A109:B109"/>
    <mergeCell ref="C109:D109"/>
    <mergeCell ref="A110:B110"/>
    <mergeCell ref="C110:D110"/>
    <mergeCell ref="A33:B33"/>
    <mergeCell ref="C28:D28"/>
    <mergeCell ref="C29:D29"/>
    <mergeCell ref="C30:D30"/>
    <mergeCell ref="C31:D31"/>
    <mergeCell ref="A32:B32"/>
    <mergeCell ref="C32:D32"/>
    <mergeCell ref="A29:B29"/>
    <mergeCell ref="C22:D22"/>
    <mergeCell ref="C23:D23"/>
    <mergeCell ref="C24:D24"/>
    <mergeCell ref="C25:D25"/>
    <mergeCell ref="C26:D26"/>
    <mergeCell ref="C27:D27"/>
    <mergeCell ref="C20:D20"/>
    <mergeCell ref="C21:D21"/>
    <mergeCell ref="C17:D17"/>
    <mergeCell ref="A18:B18"/>
    <mergeCell ref="C18:D18"/>
    <mergeCell ref="C19:D19"/>
    <mergeCell ref="A1:D1"/>
    <mergeCell ref="C6:D6"/>
    <mergeCell ref="C7:D7"/>
    <mergeCell ref="C8:D8"/>
    <mergeCell ref="C10:D10"/>
    <mergeCell ref="A3:C3"/>
    <mergeCell ref="A6:B6"/>
    <mergeCell ref="A10:B10"/>
    <mergeCell ref="A7:B7"/>
    <mergeCell ref="A24:B24"/>
    <mergeCell ref="A20:B20"/>
    <mergeCell ref="A11:B11"/>
    <mergeCell ref="A23:B23"/>
    <mergeCell ref="C11:D11"/>
    <mergeCell ref="C12:D12"/>
    <mergeCell ref="C13:D13"/>
    <mergeCell ref="A15:D15"/>
    <mergeCell ref="A12:A13"/>
    <mergeCell ref="A21:B21"/>
    <mergeCell ref="A25:B25"/>
    <mergeCell ref="A19:B19"/>
    <mergeCell ref="A31:B31"/>
    <mergeCell ref="A28:B28"/>
    <mergeCell ref="A8:B8"/>
    <mergeCell ref="A27:B27"/>
    <mergeCell ref="A17:B17"/>
    <mergeCell ref="A30:B30"/>
    <mergeCell ref="A26:B26"/>
    <mergeCell ref="A22:B22"/>
  </mergeCells>
  <dataValidations count="5">
    <dataValidation type="list" allowBlank="1" showInputMessage="1" showErrorMessage="1" sqref="C7">
      <formula1>aMr</formula1>
    </dataValidation>
    <dataValidation type="list" allowBlank="1" showInputMessage="1" showErrorMessage="1" sqref="A129">
      <formula1>aQuarter</formula1>
    </dataValidation>
    <dataValidation type="list" allowBlank="1" showInputMessage="1" showErrorMessage="1" sqref="C28:D28">
      <formula1>aActivity</formula1>
    </dataValidation>
    <dataValidation type="list" allowBlank="1" showInputMessage="1" showErrorMessage="1" sqref="C29:D29">
      <formula1>NDS</formula1>
    </dataValidation>
    <dataValidation type="list" allowBlank="1" showInputMessage="1" showErrorMessage="1" sqref="C9 D9">
      <formula1>AOrgF</formula1>
    </dataValidation>
  </dataValidations>
  <hyperlinks>
    <hyperlink ref="A120" tooltip="Кликните по гиперссылке для добавления новой строки" display="Добавить строки"/>
    <hyperlink ref="A125" tooltip="Кликните по гиперссылке для добавления новой строки" display="Добавить строки"/>
    <hyperlink ref="A130" tooltip="Кликните по гиперссылке для добавления новой строки" display="Добавить строки"/>
    <hyperlink ref="A135" tooltip="Кликните по гиперссылке для добавления новой строки" display="Добавить строки"/>
    <hyperlink ref="C23" r:id="rId1" display="http://www.ogk2.ru/"/>
  </hyperlinks>
  <printOptions/>
  <pageMargins left="0.75" right="0.75" top="1" bottom="1" header="0.5" footer="0.5"/>
  <pageSetup fitToHeight="0" fitToWidth="1" horizontalDpi="600" verticalDpi="600" orientation="portrait" paperSize="9" scale="9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values"/>
  <dimension ref="A1:F79"/>
  <sheetViews>
    <sheetView zoomScalePageLayoutView="0" workbookViewId="0" topLeftCell="A50">
      <selection activeCell="D51" sqref="D51"/>
    </sheetView>
  </sheetViews>
  <sheetFormatPr defaultColWidth="9.00390625" defaultRowHeight="12.75"/>
  <cols>
    <col min="1" max="1" width="2.875" style="1" customWidth="1"/>
    <col min="2" max="2" width="70.375" style="1" customWidth="1"/>
    <col min="3" max="3" width="13.00390625" style="129" customWidth="1"/>
    <col min="4" max="4" width="27.875" style="1" customWidth="1"/>
    <col min="5" max="5" width="0" style="1" hidden="1" customWidth="1"/>
    <col min="6" max="16384" width="9.125" style="1" customWidth="1"/>
  </cols>
  <sheetData>
    <row r="1" spans="1:3" s="3" customFormat="1" ht="10.5" customHeight="1">
      <c r="A1" s="3" t="str">
        <f>org</f>
        <v>ПАО "ОГК-2"</v>
      </c>
      <c r="C1" s="109"/>
    </row>
    <row r="2" spans="2:4" s="3" customFormat="1" ht="27.75" customHeight="1" thickBot="1">
      <c r="B2" s="210" t="s">
        <v>272</v>
      </c>
      <c r="C2" s="210"/>
      <c r="D2" s="210"/>
    </row>
    <row r="3" spans="1:4" s="3" customFormat="1" ht="27.75" customHeight="1" thickBot="1">
      <c r="A3" s="1"/>
      <c r="B3" s="78" t="s">
        <v>335</v>
      </c>
      <c r="C3" s="79" t="s">
        <v>334</v>
      </c>
      <c r="D3" s="80" t="s">
        <v>337</v>
      </c>
    </row>
    <row r="4" spans="2:4" s="3" customFormat="1" ht="27" customHeight="1">
      <c r="B4" s="110" t="s">
        <v>402</v>
      </c>
      <c r="C4" s="77" t="s">
        <v>336</v>
      </c>
      <c r="D4" s="111">
        <f>SUM(D5:D7)</f>
        <v>58670.43716</v>
      </c>
    </row>
    <row r="5" spans="1:4" s="3" customFormat="1" ht="27" customHeight="1" hidden="1">
      <c r="A5" s="37"/>
      <c r="B5" s="56"/>
      <c r="C5" s="70"/>
      <c r="D5" s="112"/>
    </row>
    <row r="6" spans="1:4" s="3" customFormat="1" ht="27" customHeight="1">
      <c r="A6" s="1"/>
      <c r="B6" s="72" t="s">
        <v>299</v>
      </c>
      <c r="C6" s="70" t="s">
        <v>336</v>
      </c>
      <c r="D6" s="112">
        <v>58670.43716</v>
      </c>
    </row>
    <row r="7" spans="1:4" ht="12.75">
      <c r="A7" s="211" t="s">
        <v>321</v>
      </c>
      <c r="B7" s="212"/>
      <c r="C7" s="212"/>
      <c r="D7" s="213"/>
    </row>
    <row r="8" spans="2:4" s="3" customFormat="1" ht="29.25" customHeight="1">
      <c r="B8" s="110" t="s">
        <v>403</v>
      </c>
      <c r="C8" s="70" t="s">
        <v>336</v>
      </c>
      <c r="D8" s="112">
        <f>D10+D27+D28+D29+D32+D34+D37+Repair+D42</f>
        <v>97269.89818</v>
      </c>
    </row>
    <row r="9" spans="2:4" s="3" customFormat="1" ht="32.25" customHeight="1">
      <c r="B9" s="74" t="s">
        <v>405</v>
      </c>
      <c r="C9" s="70" t="s">
        <v>336</v>
      </c>
      <c r="D9" s="112">
        <v>0</v>
      </c>
    </row>
    <row r="10" spans="2:4" s="3" customFormat="1" ht="27" customHeight="1">
      <c r="B10" s="74" t="s">
        <v>404</v>
      </c>
      <c r="C10" s="70" t="s">
        <v>336</v>
      </c>
      <c r="D10" s="113">
        <f>SUMIF(E11:E22,"f",D11:D21)</f>
        <v>47864.08293</v>
      </c>
    </row>
    <row r="11" spans="2:4" s="83" customFormat="1" ht="2.25" customHeight="1">
      <c r="B11" s="82"/>
      <c r="C11" s="57"/>
      <c r="D11" s="114"/>
    </row>
    <row r="12" spans="1:5" s="3" customFormat="1" ht="27" customHeight="1">
      <c r="A12" s="214"/>
      <c r="B12" s="72" t="s">
        <v>322</v>
      </c>
      <c r="C12" s="70" t="s">
        <v>336</v>
      </c>
      <c r="D12" s="113">
        <f>D13*D14+D15</f>
        <v>46883.02011</v>
      </c>
      <c r="E12" s="3" t="s">
        <v>348</v>
      </c>
    </row>
    <row r="13" spans="1:4" s="3" customFormat="1" ht="24.75" customHeight="1">
      <c r="A13" s="214"/>
      <c r="B13" s="115" t="s">
        <v>333</v>
      </c>
      <c r="C13" s="70" t="str">
        <f>IF(B12="","",LOOKUP(B12,aFuel,aMeasure3))</f>
        <v>млн. куб.м.</v>
      </c>
      <c r="D13" s="116">
        <v>9720.37929983655</v>
      </c>
    </row>
    <row r="14" spans="1:4" s="3" customFormat="1" ht="24.75" customHeight="1">
      <c r="A14" s="214"/>
      <c r="B14" s="115" t="str">
        <f>"Стоимость за 1 "&amp;C13</f>
        <v>Стоимость за 1 млн. куб.м.</v>
      </c>
      <c r="C14" s="70" t="s">
        <v>336</v>
      </c>
      <c r="D14" s="112">
        <v>4.823167765766954</v>
      </c>
    </row>
    <row r="15" spans="1:4" s="3" customFormat="1" ht="24.75" customHeight="1">
      <c r="A15" s="214"/>
      <c r="B15" s="115" t="s">
        <v>338</v>
      </c>
      <c r="C15" s="70" t="s">
        <v>336</v>
      </c>
      <c r="D15" s="112">
        <v>0</v>
      </c>
    </row>
    <row r="16" spans="1:5" s="3" customFormat="1" ht="24.75" customHeight="1">
      <c r="A16" s="214"/>
      <c r="B16" s="115" t="s">
        <v>339</v>
      </c>
      <c r="C16" s="70"/>
      <c r="D16" s="117" t="s">
        <v>344</v>
      </c>
      <c r="E16" s="3" t="s">
        <v>348</v>
      </c>
    </row>
    <row r="17" spans="1:6" s="3" customFormat="1" ht="27" customHeight="1">
      <c r="A17" s="214"/>
      <c r="B17" s="72" t="s">
        <v>331</v>
      </c>
      <c r="C17" s="70" t="s">
        <v>336</v>
      </c>
      <c r="D17" s="113">
        <f>D18*D19+D20</f>
        <v>981.06282</v>
      </c>
      <c r="E17" s="3" t="s">
        <v>348</v>
      </c>
      <c r="F17" s="137" t="s">
        <v>434</v>
      </c>
    </row>
    <row r="18" spans="1:4" s="3" customFormat="1" ht="24.75" customHeight="1">
      <c r="A18" s="214"/>
      <c r="B18" s="115" t="s">
        <v>333</v>
      </c>
      <c r="C18" s="70" t="str">
        <f>IF(B17="","",LOOKUP(B17,aFuel,aMeasure3))</f>
        <v>тыс.кВтч</v>
      </c>
      <c r="D18" s="116">
        <v>706.164</v>
      </c>
    </row>
    <row r="19" spans="1:4" s="3" customFormat="1" ht="24.75" customHeight="1">
      <c r="A19" s="214"/>
      <c r="B19" s="115" t="str">
        <f>"Стоимость за 1 "&amp;C18</f>
        <v>Стоимость за 1 тыс.кВтч</v>
      </c>
      <c r="C19" s="70" t="s">
        <v>336</v>
      </c>
      <c r="D19" s="112">
        <v>1.3892846704165038</v>
      </c>
    </row>
    <row r="20" spans="1:4" s="3" customFormat="1" ht="24.75" customHeight="1">
      <c r="A20" s="214"/>
      <c r="B20" s="115" t="s">
        <v>338</v>
      </c>
      <c r="C20" s="70" t="s">
        <v>336</v>
      </c>
      <c r="D20" s="112">
        <v>0</v>
      </c>
    </row>
    <row r="21" spans="1:5" s="3" customFormat="1" ht="24.75" customHeight="1">
      <c r="A21" s="214"/>
      <c r="B21" s="115" t="s">
        <v>339</v>
      </c>
      <c r="C21" s="70"/>
      <c r="D21" s="117" t="s">
        <v>344</v>
      </c>
      <c r="E21" s="3" t="s">
        <v>348</v>
      </c>
    </row>
    <row r="22" spans="1:4" ht="12.75">
      <c r="A22" s="211" t="s">
        <v>349</v>
      </c>
      <c r="B22" s="212"/>
      <c r="C22" s="212"/>
      <c r="D22" s="213"/>
    </row>
    <row r="23" spans="2:4" s="3" customFormat="1" ht="45" customHeight="1">
      <c r="B23" s="73" t="s">
        <v>359</v>
      </c>
      <c r="C23" s="70" t="s">
        <v>336</v>
      </c>
      <c r="D23" s="112">
        <v>0</v>
      </c>
    </row>
    <row r="24" spans="2:4" s="3" customFormat="1" ht="21" customHeight="1">
      <c r="B24" s="73" t="s">
        <v>360</v>
      </c>
      <c r="C24" s="70" t="s">
        <v>336</v>
      </c>
      <c r="D24" s="112">
        <v>0</v>
      </c>
    </row>
    <row r="25" spans="2:4" s="3" customFormat="1" ht="27.75" customHeight="1">
      <c r="B25" s="73" t="s">
        <v>361</v>
      </c>
      <c r="C25" s="71" t="s">
        <v>350</v>
      </c>
      <c r="D25" s="112">
        <v>0</v>
      </c>
    </row>
    <row r="26" spans="2:4" s="3" customFormat="1" ht="27" customHeight="1">
      <c r="B26" s="73" t="s">
        <v>356</v>
      </c>
      <c r="C26" s="70" t="s">
        <v>336</v>
      </c>
      <c r="D26" s="112">
        <v>0</v>
      </c>
    </row>
    <row r="27" spans="2:4" s="3" customFormat="1" ht="27" customHeight="1">
      <c r="B27" s="73" t="s">
        <v>357</v>
      </c>
      <c r="C27" s="70" t="s">
        <v>336</v>
      </c>
      <c r="D27" s="112">
        <v>625.37001</v>
      </c>
    </row>
    <row r="28" spans="2:4" s="3" customFormat="1" ht="15" customHeight="1">
      <c r="B28" s="73" t="s">
        <v>358</v>
      </c>
      <c r="C28" s="70" t="s">
        <v>336</v>
      </c>
      <c r="D28" s="112">
        <f>13543.25613</f>
        <v>13543.25613</v>
      </c>
    </row>
    <row r="29" spans="2:4" s="3" customFormat="1" ht="27" customHeight="1">
      <c r="B29" s="73" t="s">
        <v>351</v>
      </c>
      <c r="C29" s="70" t="s">
        <v>336</v>
      </c>
      <c r="D29" s="112">
        <f>4011.14454</f>
        <v>4011.14454</v>
      </c>
    </row>
    <row r="30" spans="2:4" s="3" customFormat="1" ht="27" customHeight="1">
      <c r="B30" s="73" t="s">
        <v>352</v>
      </c>
      <c r="C30" s="70" t="s">
        <v>336</v>
      </c>
      <c r="D30" s="112">
        <v>0</v>
      </c>
    </row>
    <row r="31" spans="2:4" s="3" customFormat="1" ht="27" customHeight="1">
      <c r="B31" s="73" t="s">
        <v>353</v>
      </c>
      <c r="C31" s="70" t="s">
        <v>336</v>
      </c>
      <c r="D31" s="112">
        <v>0</v>
      </c>
    </row>
    <row r="32" spans="2:4" s="3" customFormat="1" ht="33" customHeight="1">
      <c r="B32" s="73" t="s">
        <v>354</v>
      </c>
      <c r="C32" s="70" t="s">
        <v>336</v>
      </c>
      <c r="D32" s="112">
        <f>8478.03487</f>
        <v>8478.03487</v>
      </c>
    </row>
    <row r="33" spans="2:4" s="3" customFormat="1" ht="34.5" customHeight="1">
      <c r="B33" s="110" t="s">
        <v>355</v>
      </c>
      <c r="C33" s="70" t="s">
        <v>336</v>
      </c>
      <c r="D33" s="112">
        <v>0</v>
      </c>
    </row>
    <row r="34" spans="2:4" s="3" customFormat="1" ht="29.25" customHeight="1">
      <c r="B34" s="110" t="s">
        <v>365</v>
      </c>
      <c r="C34" s="70" t="s">
        <v>336</v>
      </c>
      <c r="D34" s="112">
        <f>5681.51425</f>
        <v>5681.51425</v>
      </c>
    </row>
    <row r="35" spans="2:4" s="3" customFormat="1" ht="32.25" customHeight="1">
      <c r="B35" s="74" t="s">
        <v>362</v>
      </c>
      <c r="C35" s="70" t="s">
        <v>336</v>
      </c>
      <c r="D35" s="112">
        <v>0</v>
      </c>
    </row>
    <row r="36" spans="2:4" s="3" customFormat="1" ht="27" customHeight="1">
      <c r="B36" s="74" t="s">
        <v>363</v>
      </c>
      <c r="C36" s="70" t="s">
        <v>336</v>
      </c>
      <c r="D36" s="112">
        <v>0</v>
      </c>
    </row>
    <row r="37" spans="2:4" s="3" customFormat="1" ht="27" customHeight="1">
      <c r="B37" s="110" t="s">
        <v>364</v>
      </c>
      <c r="C37" s="70" t="s">
        <v>336</v>
      </c>
      <c r="D37" s="112">
        <f>10296.33818</f>
        <v>10296.33818</v>
      </c>
    </row>
    <row r="38" spans="2:4" s="3" customFormat="1" ht="27" customHeight="1">
      <c r="B38" s="74" t="s">
        <v>362</v>
      </c>
      <c r="C38" s="70" t="s">
        <v>336</v>
      </c>
      <c r="D38" s="112">
        <v>0</v>
      </c>
    </row>
    <row r="39" spans="2:4" s="3" customFormat="1" ht="27" customHeight="1">
      <c r="B39" s="74" t="s">
        <v>363</v>
      </c>
      <c r="C39" s="70" t="s">
        <v>336</v>
      </c>
      <c r="D39" s="112">
        <v>0</v>
      </c>
    </row>
    <row r="40" spans="2:4" s="3" customFormat="1" ht="26.25" customHeight="1">
      <c r="B40" s="110" t="s">
        <v>421</v>
      </c>
      <c r="C40" s="70" t="s">
        <v>336</v>
      </c>
      <c r="D40" s="112">
        <v>4695.98741</v>
      </c>
    </row>
    <row r="41" spans="2:4" s="3" customFormat="1" ht="26.25" customHeight="1">
      <c r="B41" s="110" t="s">
        <v>420</v>
      </c>
      <c r="C41" s="70"/>
      <c r="D41" s="130" t="s">
        <v>435</v>
      </c>
    </row>
    <row r="42" spans="2:4" s="3" customFormat="1" ht="27" customHeight="1">
      <c r="B42" s="110" t="s">
        <v>366</v>
      </c>
      <c r="C42" s="70" t="s">
        <v>336</v>
      </c>
      <c r="D42" s="113">
        <f>SUM(D43:D46)</f>
        <v>2074.16986</v>
      </c>
    </row>
    <row r="43" spans="1:4" s="3" customFormat="1" ht="27" customHeight="1" hidden="1">
      <c r="A43" s="37"/>
      <c r="B43" s="56"/>
      <c r="C43" s="70"/>
      <c r="D43" s="112"/>
    </row>
    <row r="44" spans="1:4" s="3" customFormat="1" ht="27" customHeight="1" hidden="1">
      <c r="A44" s="1"/>
      <c r="B44" s="75"/>
      <c r="C44" s="70" t="s">
        <v>336</v>
      </c>
      <c r="D44" s="112"/>
    </row>
    <row r="45" spans="1:6" s="3" customFormat="1" ht="28.5" customHeight="1">
      <c r="A45" s="1"/>
      <c r="B45" s="75" t="s">
        <v>452</v>
      </c>
      <c r="C45" s="70" t="s">
        <v>336</v>
      </c>
      <c r="D45" s="112">
        <v>2074.16986</v>
      </c>
      <c r="F45" s="137" t="s">
        <v>434</v>
      </c>
    </row>
    <row r="46" spans="1:4" ht="12.75">
      <c r="A46" s="211" t="s">
        <v>367</v>
      </c>
      <c r="B46" s="212"/>
      <c r="C46" s="212"/>
      <c r="D46" s="213"/>
    </row>
    <row r="47" spans="2:4" s="3" customFormat="1" ht="47.25" customHeight="1">
      <c r="B47" s="110" t="s">
        <v>371</v>
      </c>
      <c r="C47" s="70" t="s">
        <v>336</v>
      </c>
      <c r="D47" s="112">
        <v>0</v>
      </c>
    </row>
    <row r="48" spans="2:4" s="3" customFormat="1" ht="27" customHeight="1">
      <c r="B48" s="110" t="s">
        <v>370</v>
      </c>
      <c r="C48" s="70" t="s">
        <v>336</v>
      </c>
      <c r="D48" s="112">
        <f>D49</f>
        <v>2359.215641875038</v>
      </c>
    </row>
    <row r="49" spans="2:4" s="3" customFormat="1" ht="27" customHeight="1">
      <c r="B49" s="74" t="s">
        <v>368</v>
      </c>
      <c r="C49" s="70" t="s">
        <v>336</v>
      </c>
      <c r="D49" s="112">
        <f>(57838.6459-2476.16459)/264960*11291</f>
        <v>2359.215641875038</v>
      </c>
    </row>
    <row r="50" spans="2:4" s="3" customFormat="1" ht="27" customHeight="1">
      <c r="B50" s="74" t="s">
        <v>369</v>
      </c>
      <c r="C50" s="70" t="s">
        <v>336</v>
      </c>
      <c r="D50" s="112">
        <v>0</v>
      </c>
    </row>
    <row r="51" spans="2:4" s="3" customFormat="1" ht="34.5" customHeight="1">
      <c r="B51" s="110" t="s">
        <v>372</v>
      </c>
      <c r="C51" s="70" t="s">
        <v>336</v>
      </c>
      <c r="D51" s="112">
        <f>D6-D8</f>
        <v>-38599.46102</v>
      </c>
    </row>
    <row r="52" spans="2:4" s="3" customFormat="1" ht="61.5" customHeight="1">
      <c r="B52" s="110" t="s">
        <v>373</v>
      </c>
      <c r="C52" s="70" t="s">
        <v>336</v>
      </c>
      <c r="D52" s="118" t="s">
        <v>451</v>
      </c>
    </row>
    <row r="53" spans="2:4" s="3" customFormat="1" ht="42" customHeight="1">
      <c r="B53" s="110" t="s">
        <v>375</v>
      </c>
      <c r="C53" s="70" t="s">
        <v>374</v>
      </c>
      <c r="D53" s="119">
        <f>SUM(D54:D56)</f>
        <v>91</v>
      </c>
    </row>
    <row r="54" spans="1:4" s="3" customFormat="1" ht="27" customHeight="1" hidden="1">
      <c r="A54" s="37"/>
      <c r="B54" s="56"/>
      <c r="C54" s="70"/>
      <c r="D54" s="112"/>
    </row>
    <row r="55" spans="1:4" s="3" customFormat="1" ht="27" customHeight="1">
      <c r="A55" s="1"/>
      <c r="B55" s="75"/>
      <c r="C55" s="70" t="s">
        <v>374</v>
      </c>
      <c r="D55" s="116">
        <v>91</v>
      </c>
    </row>
    <row r="56" spans="1:4" ht="12.75">
      <c r="A56" s="211" t="s">
        <v>376</v>
      </c>
      <c r="B56" s="212"/>
      <c r="C56" s="212"/>
      <c r="D56" s="213"/>
    </row>
    <row r="57" spans="2:4" s="3" customFormat="1" ht="32.25" customHeight="1">
      <c r="B57" s="110" t="s">
        <v>377</v>
      </c>
      <c r="C57" s="70" t="s">
        <v>374</v>
      </c>
      <c r="D57" s="116">
        <v>25.6618</v>
      </c>
    </row>
    <row r="58" spans="2:4" s="3" customFormat="1" ht="45" customHeight="1">
      <c r="B58" s="110" t="s">
        <v>379</v>
      </c>
      <c r="C58" s="70" t="s">
        <v>378</v>
      </c>
      <c r="D58" s="116">
        <v>57.094</v>
      </c>
    </row>
    <row r="59" spans="2:4" s="3" customFormat="1" ht="27" customHeight="1">
      <c r="B59" s="110" t="s">
        <v>380</v>
      </c>
      <c r="C59" s="70" t="s">
        <v>378</v>
      </c>
      <c r="D59" s="116">
        <v>0</v>
      </c>
    </row>
    <row r="60" spans="2:4" s="3" customFormat="1" ht="43.5" customHeight="1">
      <c r="B60" s="110" t="s">
        <v>381</v>
      </c>
      <c r="C60" s="70" t="s">
        <v>378</v>
      </c>
      <c r="D60" s="116">
        <f>D61</f>
        <v>41.695</v>
      </c>
    </row>
    <row r="61" spans="2:4" s="3" customFormat="1" ht="20.25" customHeight="1">
      <c r="B61" s="74" t="s">
        <v>383</v>
      </c>
      <c r="C61" s="70" t="s">
        <v>378</v>
      </c>
      <c r="D61" s="116">
        <v>41.695</v>
      </c>
    </row>
    <row r="62" spans="2:4" s="3" customFormat="1" ht="29.25" customHeight="1">
      <c r="B62" s="74" t="s">
        <v>384</v>
      </c>
      <c r="C62" s="70" t="s">
        <v>378</v>
      </c>
      <c r="D62" s="116">
        <v>0</v>
      </c>
    </row>
    <row r="63" spans="2:4" s="3" customFormat="1" ht="44.25" customHeight="1">
      <c r="B63" s="110" t="s">
        <v>433</v>
      </c>
      <c r="C63" s="70" t="s">
        <v>382</v>
      </c>
      <c r="D63" s="116">
        <f>15575*1000000/12/(30*24)</f>
        <v>1802662.037037037</v>
      </c>
    </row>
    <row r="64" spans="2:4" s="3" customFormat="1" ht="30.75" customHeight="1">
      <c r="B64" s="110" t="s">
        <v>431</v>
      </c>
      <c r="C64" s="70" t="s">
        <v>378</v>
      </c>
      <c r="D64" s="116">
        <v>13.403964</v>
      </c>
    </row>
    <row r="65" spans="2:4" s="3" customFormat="1" ht="30.75" customHeight="1">
      <c r="B65" s="110" t="s">
        <v>386</v>
      </c>
      <c r="C65" s="70" t="s">
        <v>385</v>
      </c>
      <c r="D65" s="120">
        <f>(302-2-58-6-4)/264960*11291+4</f>
        <v>13.886443236714976</v>
      </c>
    </row>
    <row r="66" spans="2:4" s="3" customFormat="1" ht="27" customHeight="1">
      <c r="B66" s="110" t="s">
        <v>387</v>
      </c>
      <c r="C66" s="70" t="s">
        <v>385</v>
      </c>
      <c r="D66" s="120">
        <v>0</v>
      </c>
    </row>
    <row r="67" spans="2:4" s="3" customFormat="1" ht="42" customHeight="1">
      <c r="B67" s="110" t="s">
        <v>389</v>
      </c>
      <c r="C67" s="70" t="s">
        <v>388</v>
      </c>
      <c r="D67" s="116">
        <v>197.762</v>
      </c>
    </row>
    <row r="68" spans="1:4" s="3" customFormat="1" ht="27" customHeight="1" hidden="1">
      <c r="A68" s="37"/>
      <c r="B68" s="56"/>
      <c r="C68" s="70"/>
      <c r="D68" s="116"/>
    </row>
    <row r="69" spans="1:4" s="3" customFormat="1" ht="27" customHeight="1">
      <c r="A69" s="1"/>
      <c r="B69" s="75"/>
      <c r="C69" s="70" t="s">
        <v>388</v>
      </c>
      <c r="D69" s="116"/>
    </row>
    <row r="70" spans="1:4" ht="12.75">
      <c r="A70" s="211" t="s">
        <v>376</v>
      </c>
      <c r="B70" s="212"/>
      <c r="C70" s="212"/>
      <c r="D70" s="213"/>
    </row>
    <row r="71" spans="2:4" s="3" customFormat="1" ht="61.5" customHeight="1">
      <c r="B71" s="110" t="s">
        <v>391</v>
      </c>
      <c r="C71" s="70" t="s">
        <v>390</v>
      </c>
      <c r="D71" s="116">
        <v>0</v>
      </c>
    </row>
    <row r="72" spans="2:4" s="3" customFormat="1" ht="61.5" customHeight="1" thickBot="1">
      <c r="B72" s="121" t="s">
        <v>393</v>
      </c>
      <c r="C72" s="76" t="s">
        <v>392</v>
      </c>
      <c r="D72" s="122">
        <v>0</v>
      </c>
    </row>
    <row r="73" spans="1:4" s="3" customFormat="1" ht="12.75">
      <c r="A73" s="123"/>
      <c r="B73" s="124"/>
      <c r="C73" s="125"/>
      <c r="D73" s="124"/>
    </row>
    <row r="74" spans="2:4" s="3" customFormat="1" ht="52.5" customHeight="1" thickBot="1">
      <c r="B74" s="209" t="s">
        <v>273</v>
      </c>
      <c r="C74" s="209"/>
      <c r="D74" s="209"/>
    </row>
    <row r="75" spans="2:4" s="3" customFormat="1" ht="27" customHeight="1">
      <c r="B75" s="126" t="s">
        <v>394</v>
      </c>
      <c r="C75" s="81" t="s">
        <v>395</v>
      </c>
      <c r="D75" s="127">
        <v>0</v>
      </c>
    </row>
    <row r="76" spans="2:4" s="3" customFormat="1" ht="27" customHeight="1">
      <c r="B76" s="110" t="s">
        <v>397</v>
      </c>
      <c r="C76" s="70" t="s">
        <v>396</v>
      </c>
      <c r="D76" s="120">
        <v>0</v>
      </c>
    </row>
    <row r="77" spans="2:4" s="3" customFormat="1" ht="27" customHeight="1">
      <c r="B77" s="110" t="s">
        <v>398</v>
      </c>
      <c r="C77" s="70"/>
      <c r="D77" s="112" t="s">
        <v>450</v>
      </c>
    </row>
    <row r="78" spans="2:4" s="3" customFormat="1" ht="27" customHeight="1">
      <c r="B78" s="110" t="s">
        <v>399</v>
      </c>
      <c r="C78" s="70"/>
      <c r="D78" s="112">
        <v>0</v>
      </c>
    </row>
    <row r="79" spans="2:4" s="3" customFormat="1" ht="33.75" customHeight="1" thickBot="1">
      <c r="B79" s="121" t="s">
        <v>401</v>
      </c>
      <c r="C79" s="76" t="s">
        <v>400</v>
      </c>
      <c r="D79" s="128">
        <v>0</v>
      </c>
    </row>
  </sheetData>
  <sheetProtection password="C8D1" sheet="1" objects="1" scenarios="1" formatCells="0" formatRows="0"/>
  <mergeCells count="9">
    <mergeCell ref="B74:D74"/>
    <mergeCell ref="B2:D2"/>
    <mergeCell ref="A22:D22"/>
    <mergeCell ref="A7:D7"/>
    <mergeCell ref="A46:D46"/>
    <mergeCell ref="A56:D56"/>
    <mergeCell ref="A70:D70"/>
    <mergeCell ref="A17:A21"/>
    <mergeCell ref="A12:A16"/>
  </mergeCells>
  <dataValidations count="3">
    <dataValidation type="list" allowBlank="1" showInputMessage="1" showErrorMessage="1" sqref="B17 B12">
      <formula1>aFuel</formula1>
    </dataValidation>
    <dataValidation type="list" allowBlank="1" showInputMessage="1" showErrorMessage="1" sqref="B6">
      <formula1>aActivity</formula1>
    </dataValidation>
    <dataValidation type="list" allowBlank="1" showInputMessage="1" showErrorMessage="1" sqref="D21 D16">
      <formula1>aPurchase</formula1>
    </dataValidation>
  </dataValidations>
  <hyperlinks>
    <hyperlink ref="A7" tooltip="Кликните по гиперссылке для добавления новой строки" display="Добавить строки"/>
    <hyperlink ref="A22" tooltip="Кликните по гиперссылке для добавления новой строки" display="Добавить строки"/>
    <hyperlink ref="A46" tooltip="Кликните по гиперссылке для добавления новой строки" display="Добавить строки"/>
    <hyperlink ref="A56" tooltip="Кликните по гиперссылке для добавления новой строки" display="Добавить строки"/>
    <hyperlink ref="A70" tooltip="Кликните по гиперссылке для добавления новой строки" display="Добавить строки"/>
    <hyperlink ref="F17" tooltip="Нажмите для удаления текущей строки" display="Удалить"/>
    <hyperlink ref="F45" tooltip="Нажмите для удаления текущей строки" display="Удалить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purchase"/>
  <dimension ref="A1:M1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3" width="20.875" style="0" customWidth="1"/>
    <col min="4" max="4" width="18.875" style="0" customWidth="1"/>
    <col min="5" max="5" width="16.375" style="0" customWidth="1"/>
    <col min="8" max="8" width="14.625" style="0" customWidth="1"/>
    <col min="9" max="9" width="11.625" style="0" customWidth="1"/>
  </cols>
  <sheetData>
    <row r="1" s="34" customFormat="1" ht="10.5" customHeight="1">
      <c r="A1" s="34" t="str">
        <f>org</f>
        <v>ПАО "ОГК-2"</v>
      </c>
    </row>
    <row r="2" spans="2:9" s="3" customFormat="1" ht="27.75" customHeight="1">
      <c r="B2" s="209" t="s">
        <v>415</v>
      </c>
      <c r="C2" s="209"/>
      <c r="D2" s="209"/>
      <c r="E2" s="209"/>
      <c r="F2" s="209"/>
      <c r="G2" s="209"/>
      <c r="H2" s="209"/>
      <c r="I2" s="209"/>
    </row>
    <row r="3" ht="13.5" thickBot="1"/>
    <row r="4" spans="1:9" s="85" customFormat="1" ht="68.25" thickBot="1">
      <c r="A4" s="84"/>
      <c r="B4" s="87" t="s">
        <v>406</v>
      </c>
      <c r="C4" s="88" t="s">
        <v>407</v>
      </c>
      <c r="D4" s="88" t="s">
        <v>339</v>
      </c>
      <c r="E4" s="88" t="s">
        <v>408</v>
      </c>
      <c r="F4" s="88" t="s">
        <v>409</v>
      </c>
      <c r="G4" s="88" t="s">
        <v>410</v>
      </c>
      <c r="H4" s="88" t="s">
        <v>411</v>
      </c>
      <c r="I4" s="89" t="s">
        <v>412</v>
      </c>
    </row>
    <row r="5" spans="1:9" s="85" customFormat="1" ht="22.5" customHeight="1">
      <c r="A5" s="84"/>
      <c r="B5" s="218" t="s">
        <v>419</v>
      </c>
      <c r="C5" s="219"/>
      <c r="D5" s="219"/>
      <c r="E5" s="219"/>
      <c r="F5" s="219"/>
      <c r="G5" s="220"/>
      <c r="H5" s="93">
        <f>SUMIF(C6:C15,"Итого по поставщику:",H6:H15)</f>
        <v>4695.991</v>
      </c>
      <c r="I5" s="94"/>
    </row>
    <row r="6" spans="1:9" s="85" customFormat="1" ht="2.25" customHeight="1">
      <c r="A6" s="84"/>
      <c r="B6" s="90"/>
      <c r="C6" s="91"/>
      <c r="D6" s="91"/>
      <c r="E6" s="91"/>
      <c r="F6" s="91"/>
      <c r="G6" s="91"/>
      <c r="H6" s="91"/>
      <c r="I6" s="92"/>
    </row>
    <row r="7" spans="1:13" s="85" customFormat="1" ht="15" customHeight="1">
      <c r="A7" s="84"/>
      <c r="B7" s="221" t="s">
        <v>445</v>
      </c>
      <c r="C7" s="222" t="s">
        <v>417</v>
      </c>
      <c r="D7" s="223"/>
      <c r="E7" s="223"/>
      <c r="F7" s="223"/>
      <c r="G7" s="224"/>
      <c r="H7" s="97">
        <f>SUMIF(E8:E14,"Итого по договору:",H8:H14)</f>
        <v>4695.991</v>
      </c>
      <c r="I7" s="98">
        <f>IF(Repair=0,"",H7/Repair)</f>
        <v>1.0000007644824584</v>
      </c>
      <c r="M7" s="86"/>
    </row>
    <row r="8" spans="1:13" s="85" customFormat="1" ht="2.25" customHeight="1" hidden="1">
      <c r="A8" s="84"/>
      <c r="B8" s="221"/>
      <c r="C8" s="225" t="s">
        <v>446</v>
      </c>
      <c r="D8" s="99"/>
      <c r="E8" s="100"/>
      <c r="F8" s="101"/>
      <c r="G8" s="101"/>
      <c r="H8" s="102"/>
      <c r="I8" s="103"/>
      <c r="M8" s="86"/>
    </row>
    <row r="9" spans="1:13" s="85" customFormat="1" ht="15" customHeight="1">
      <c r="A9" s="84"/>
      <c r="B9" s="221"/>
      <c r="C9" s="225"/>
      <c r="D9" s="226" t="s">
        <v>344</v>
      </c>
      <c r="E9" s="222" t="s">
        <v>416</v>
      </c>
      <c r="F9" s="223"/>
      <c r="G9" s="224"/>
      <c r="H9" s="97">
        <f>SUM(H10:H12)</f>
        <v>4695.991</v>
      </c>
      <c r="I9" s="103"/>
      <c r="M9" s="86"/>
    </row>
    <row r="10" spans="1:13" s="85" customFormat="1" ht="15" customHeight="1" hidden="1">
      <c r="A10" s="84"/>
      <c r="B10" s="221"/>
      <c r="C10" s="225"/>
      <c r="D10" s="226"/>
      <c r="E10" s="95"/>
      <c r="F10" s="96"/>
      <c r="G10" s="96"/>
      <c r="H10" s="97"/>
      <c r="I10" s="104"/>
      <c r="M10" s="86"/>
    </row>
    <row r="11" spans="1:13" s="85" customFormat="1" ht="15" customHeight="1">
      <c r="A11" s="84"/>
      <c r="B11" s="221"/>
      <c r="C11" s="225"/>
      <c r="D11" s="226"/>
      <c r="E11" s="105" t="s">
        <v>447</v>
      </c>
      <c r="F11" s="106">
        <v>1</v>
      </c>
      <c r="G11" s="107" t="s">
        <v>448</v>
      </c>
      <c r="H11" s="106">
        <v>1557.541</v>
      </c>
      <c r="I11" s="108"/>
      <c r="M11" s="86"/>
    </row>
    <row r="12" spans="1:13" s="85" customFormat="1" ht="15" customHeight="1">
      <c r="A12" s="84"/>
      <c r="B12" s="221"/>
      <c r="C12" s="225"/>
      <c r="D12" s="226"/>
      <c r="E12" s="105" t="s">
        <v>449</v>
      </c>
      <c r="F12" s="106">
        <v>1</v>
      </c>
      <c r="G12" s="107" t="s">
        <v>448</v>
      </c>
      <c r="H12" s="106">
        <v>3138.45</v>
      </c>
      <c r="I12" s="108"/>
      <c r="J12" s="85">
        <v>5</v>
      </c>
      <c r="K12" s="140" t="s">
        <v>434</v>
      </c>
      <c r="M12" s="86"/>
    </row>
    <row r="13" spans="1:13" s="85" customFormat="1" ht="15" customHeight="1">
      <c r="A13" s="84"/>
      <c r="B13" s="221"/>
      <c r="C13" s="225"/>
      <c r="D13" s="226"/>
      <c r="E13" s="227" t="s">
        <v>413</v>
      </c>
      <c r="F13" s="227"/>
      <c r="G13" s="227"/>
      <c r="H13" s="227"/>
      <c r="I13" s="228"/>
      <c r="M13" s="86"/>
    </row>
    <row r="14" spans="1:13" s="85" customFormat="1" ht="15" customHeight="1">
      <c r="A14" s="84"/>
      <c r="B14" s="221"/>
      <c r="C14" s="227" t="s">
        <v>418</v>
      </c>
      <c r="D14" s="227"/>
      <c r="E14" s="227"/>
      <c r="F14" s="227"/>
      <c r="G14" s="227"/>
      <c r="H14" s="227"/>
      <c r="I14" s="228"/>
      <c r="M14" s="86"/>
    </row>
    <row r="15" spans="1:9" s="85" customFormat="1" ht="15" customHeight="1" thickBot="1">
      <c r="A15" s="84"/>
      <c r="B15" s="215" t="s">
        <v>414</v>
      </c>
      <c r="C15" s="216"/>
      <c r="D15" s="216"/>
      <c r="E15" s="216"/>
      <c r="F15" s="216"/>
      <c r="G15" s="216"/>
      <c r="H15" s="216"/>
      <c r="I15" s="217"/>
    </row>
    <row r="16" spans="2:9" ht="12.75">
      <c r="B16" s="22"/>
      <c r="C16" s="22"/>
      <c r="D16" s="22"/>
      <c r="E16" s="22"/>
      <c r="F16" s="22"/>
      <c r="G16" s="22"/>
      <c r="H16" s="22"/>
      <c r="I16" s="22"/>
    </row>
  </sheetData>
  <sheetProtection password="C8D1" sheet="1" objects="1" scenarios="1" formatCells="0" formatRows="0"/>
  <mergeCells count="10">
    <mergeCell ref="B2:I2"/>
    <mergeCell ref="B15:I15"/>
    <mergeCell ref="B5:G5"/>
    <mergeCell ref="B7:B14"/>
    <mergeCell ref="C7:G7"/>
    <mergeCell ref="C8:C13"/>
    <mergeCell ref="D9:D13"/>
    <mergeCell ref="E9:G9"/>
    <mergeCell ref="E13:I13"/>
    <mergeCell ref="C14:I1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G8 G10:G12 E11:E12">
      <formula1>900</formula1>
    </dataValidation>
    <dataValidation type="decimal" allowBlank="1" showErrorMessage="1" errorTitle="Ошибка" error="Допускается ввод только неотрицательных чисел!" sqref="F8 F10:F12 H11:H12">
      <formula1>0</formula1>
      <formula2>9.99999999999999E+23</formula2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B7:B10">
      <formula1>900</formula1>
    </dataValidation>
    <dataValidation type="list" allowBlank="1" showInputMessage="1" showErrorMessage="1" sqref="D8:D9">
      <formula1>aPurchase</formula1>
    </dataValidation>
  </dataValidations>
  <hyperlinks>
    <hyperlink ref="B15:I15" location="Приобретение!A1" display="Добавить поставщика"/>
    <hyperlink ref="C14:I14" location="Приобретение!A1" display="Добавить способ"/>
    <hyperlink ref="E13:I13" location="Приобретение!A1" display="Добавить товар/услугу"/>
    <hyperlink ref="K12" tooltip="Нажмите для удаления текущей строки" display="Удалит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N141"/>
  <sheetViews>
    <sheetView showGridLines="0" zoomScalePageLayoutView="0" workbookViewId="0" topLeftCell="A1">
      <selection activeCell="C19" sqref="C19:D19"/>
    </sheetView>
  </sheetViews>
  <sheetFormatPr defaultColWidth="9.00390625" defaultRowHeight="12.75"/>
  <cols>
    <col min="1" max="3" width="23.625" style="8" customWidth="1"/>
    <col min="4" max="4" width="23.625" style="34" customWidth="1"/>
    <col min="5" max="5" width="16.125" style="34" customWidth="1"/>
    <col min="6" max="6" width="26.375" style="34" customWidth="1"/>
    <col min="7" max="16384" width="9.125" style="8" customWidth="1"/>
  </cols>
  <sheetData>
    <row r="1" spans="1:7" ht="55.5" customHeight="1">
      <c r="A1" s="156"/>
      <c r="B1" s="156"/>
      <c r="C1" s="156"/>
      <c r="D1" s="156"/>
      <c r="G1" s="34"/>
    </row>
    <row r="2" spans="1:7" ht="15" customHeight="1">
      <c r="A2" s="9"/>
      <c r="B2" s="10"/>
      <c r="C2" s="10"/>
      <c r="D2" s="10"/>
      <c r="G2" s="34"/>
    </row>
    <row r="3" spans="1:7" ht="15" customHeight="1">
      <c r="A3" s="163"/>
      <c r="B3" s="163"/>
      <c r="C3" s="163"/>
      <c r="D3" s="35"/>
      <c r="G3" s="34"/>
    </row>
    <row r="4" spans="1:7" ht="15" customHeight="1">
      <c r="A4" s="25"/>
      <c r="B4" s="36"/>
      <c r="C4" s="36"/>
      <c r="D4" s="35"/>
      <c r="G4" s="34"/>
    </row>
    <row r="5" spans="1:7" ht="15" customHeight="1" thickBot="1">
      <c r="A5" s="9"/>
      <c r="B5" s="10"/>
      <c r="C5" s="10"/>
      <c r="D5" s="10"/>
      <c r="G5" s="34"/>
    </row>
    <row r="6" spans="1:4" s="3" customFormat="1" ht="15.75" customHeight="1">
      <c r="A6" s="145"/>
      <c r="B6" s="146"/>
      <c r="C6" s="157"/>
      <c r="D6" s="158"/>
    </row>
    <row r="7" spans="1:7" ht="15.75" customHeight="1">
      <c r="A7" s="141"/>
      <c r="B7" s="142"/>
      <c r="C7" s="159"/>
      <c r="D7" s="160"/>
      <c r="G7" s="34"/>
    </row>
    <row r="8" spans="1:7" s="2" customFormat="1" ht="15.75" customHeight="1">
      <c r="A8" s="141"/>
      <c r="B8" s="142"/>
      <c r="C8" s="161"/>
      <c r="D8" s="162"/>
      <c r="E8" s="34"/>
      <c r="F8" s="34"/>
      <c r="G8" s="34"/>
    </row>
    <row r="9" spans="1:7" s="2" customFormat="1" ht="27" customHeight="1">
      <c r="A9" s="38"/>
      <c r="B9" s="230"/>
      <c r="C9" s="231"/>
      <c r="D9" s="232"/>
      <c r="E9" s="34"/>
      <c r="F9" s="34"/>
      <c r="G9" s="34"/>
    </row>
    <row r="10" spans="1:7" s="2" customFormat="1" ht="15.75" customHeight="1">
      <c r="A10" s="141"/>
      <c r="B10" s="142"/>
      <c r="C10" s="147"/>
      <c r="D10" s="148"/>
      <c r="E10" s="34"/>
      <c r="F10" s="34"/>
      <c r="G10" s="34"/>
    </row>
    <row r="11" spans="1:7" s="2" customFormat="1" ht="15.75" customHeight="1">
      <c r="A11" s="141"/>
      <c r="B11" s="142"/>
      <c r="C11" s="147"/>
      <c r="D11" s="148"/>
      <c r="E11" s="34"/>
      <c r="F11" s="34"/>
      <c r="G11" s="34"/>
    </row>
    <row r="12" spans="1:7" s="2" customFormat="1" ht="15.75" customHeight="1">
      <c r="A12" s="154"/>
      <c r="B12" s="39"/>
      <c r="C12" s="149"/>
      <c r="D12" s="150"/>
      <c r="E12" s="34"/>
      <c r="F12" s="34"/>
      <c r="G12" s="34"/>
    </row>
    <row r="13" spans="1:7" s="2" customFormat="1" ht="15.75" customHeight="1" thickBot="1">
      <c r="A13" s="155"/>
      <c r="B13" s="40"/>
      <c r="C13" s="151"/>
      <c r="D13" s="152"/>
      <c r="E13" s="34"/>
      <c r="F13" s="34"/>
      <c r="G13" s="34"/>
    </row>
    <row r="14" spans="1:4" s="34" customFormat="1" ht="12.75">
      <c r="A14" s="41"/>
      <c r="B14" s="41"/>
      <c r="C14" s="41"/>
      <c r="D14" s="41"/>
    </row>
    <row r="15" spans="1:4" s="3" customFormat="1" ht="32.25" customHeight="1" thickBot="1">
      <c r="A15" s="153"/>
      <c r="B15" s="153"/>
      <c r="C15" s="153"/>
      <c r="D15" s="153"/>
    </row>
    <row r="16" spans="2:3" s="3" customFormat="1" ht="8.25" customHeight="1" hidden="1">
      <c r="B16" s="42"/>
      <c r="C16" s="42"/>
    </row>
    <row r="17" spans="1:4" s="3" customFormat="1" ht="27" customHeight="1">
      <c r="A17" s="145"/>
      <c r="B17" s="146"/>
      <c r="C17" s="166"/>
      <c r="D17" s="167"/>
    </row>
    <row r="18" spans="1:4" s="3" customFormat="1" ht="27" customHeight="1">
      <c r="A18" s="141"/>
      <c r="B18" s="142"/>
      <c r="C18" s="164"/>
      <c r="D18" s="165"/>
    </row>
    <row r="19" spans="1:4" s="3" customFormat="1" ht="67.5" customHeight="1">
      <c r="A19" s="141"/>
      <c r="B19" s="142"/>
      <c r="C19" s="164"/>
      <c r="D19" s="165"/>
    </row>
    <row r="20" spans="1:4" s="3" customFormat="1" ht="56.25" customHeight="1">
      <c r="A20" s="141"/>
      <c r="B20" s="142"/>
      <c r="C20" s="164"/>
      <c r="D20" s="165"/>
    </row>
    <row r="21" spans="1:4" s="3" customFormat="1" ht="56.25" customHeight="1">
      <c r="A21" s="141"/>
      <c r="B21" s="142"/>
      <c r="C21" s="164"/>
      <c r="D21" s="165"/>
    </row>
    <row r="22" spans="1:4" s="3" customFormat="1" ht="15" customHeight="1">
      <c r="A22" s="141"/>
      <c r="B22" s="142"/>
      <c r="C22" s="164"/>
      <c r="D22" s="165"/>
    </row>
    <row r="23" spans="1:4" s="3" customFormat="1" ht="29.25" customHeight="1">
      <c r="A23" s="141"/>
      <c r="B23" s="142"/>
      <c r="C23" s="169"/>
      <c r="D23" s="229"/>
    </row>
    <row r="24" spans="1:4" s="3" customFormat="1" ht="29.25" customHeight="1">
      <c r="A24" s="141"/>
      <c r="B24" s="142"/>
      <c r="C24" s="169"/>
      <c r="D24" s="229"/>
    </row>
    <row r="25" spans="1:4" s="3" customFormat="1" ht="37.5" customHeight="1">
      <c r="A25" s="141"/>
      <c r="B25" s="142"/>
      <c r="C25" s="164"/>
      <c r="D25" s="165"/>
    </row>
    <row r="26" spans="1:4" s="3" customFormat="1" ht="27" customHeight="1">
      <c r="A26" s="141"/>
      <c r="B26" s="142"/>
      <c r="C26" s="164"/>
      <c r="D26" s="165"/>
    </row>
    <row r="27" spans="1:4" s="3" customFormat="1" ht="27" customHeight="1">
      <c r="A27" s="141"/>
      <c r="B27" s="142"/>
      <c r="C27" s="164"/>
      <c r="D27" s="165"/>
    </row>
    <row r="28" spans="1:4" s="3" customFormat="1" ht="15" customHeight="1">
      <c r="A28" s="141"/>
      <c r="B28" s="142"/>
      <c r="C28" s="172"/>
      <c r="D28" s="173"/>
    </row>
    <row r="29" spans="1:4" s="3" customFormat="1" ht="15.75" customHeight="1">
      <c r="A29" s="141"/>
      <c r="B29" s="142"/>
      <c r="C29" s="174"/>
      <c r="D29" s="175"/>
    </row>
    <row r="30" spans="1:4" s="3" customFormat="1" ht="29.25" customHeight="1">
      <c r="A30" s="143"/>
      <c r="B30" s="144"/>
      <c r="C30" s="176"/>
      <c r="D30" s="177"/>
    </row>
    <row r="31" spans="1:4" s="3" customFormat="1" ht="29.25" customHeight="1">
      <c r="A31" s="143"/>
      <c r="B31" s="144"/>
      <c r="C31" s="178"/>
      <c r="D31" s="179"/>
    </row>
    <row r="32" spans="1:4" s="3" customFormat="1" ht="30" customHeight="1">
      <c r="A32" s="143"/>
      <c r="B32" s="144"/>
      <c r="C32" s="176"/>
      <c r="D32" s="177"/>
    </row>
    <row r="33" spans="1:4" s="3" customFormat="1" ht="15" customHeight="1" thickBot="1">
      <c r="A33" s="170"/>
      <c r="B33" s="171"/>
      <c r="C33" s="183"/>
      <c r="D33" s="184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3.5" thickBot="1"/>
    <row r="107" spans="1:4" s="34" customFormat="1" ht="12.75">
      <c r="A107" s="43"/>
      <c r="B107" s="43"/>
      <c r="C107" s="43"/>
      <c r="D107" s="43"/>
    </row>
    <row r="108" spans="1:12" s="3" customFormat="1" ht="36" customHeight="1" hidden="1">
      <c r="A108" s="153"/>
      <c r="B108" s="153"/>
      <c r="C108" s="153"/>
      <c r="D108" s="153"/>
      <c r="E108" s="34"/>
      <c r="F108" s="34"/>
      <c r="G108" s="34"/>
      <c r="H108" s="34"/>
      <c r="I108" s="34"/>
      <c r="J108" s="34"/>
      <c r="K108" s="34"/>
      <c r="L108" s="34"/>
    </row>
    <row r="109" spans="1:12" s="3" customFormat="1" ht="56.25" customHeight="1" hidden="1">
      <c r="A109" s="185"/>
      <c r="B109" s="186"/>
      <c r="C109" s="187"/>
      <c r="D109" s="188"/>
      <c r="E109" s="34"/>
      <c r="F109" s="34"/>
      <c r="G109" s="34"/>
      <c r="H109" s="34"/>
      <c r="I109" s="34"/>
      <c r="J109" s="34"/>
      <c r="K109" s="34"/>
      <c r="L109" s="34"/>
    </row>
    <row r="110" spans="1:12" s="3" customFormat="1" ht="15" customHeight="1" hidden="1">
      <c r="A110" s="143"/>
      <c r="B110" s="180"/>
      <c r="C110" s="189"/>
      <c r="D110" s="190"/>
      <c r="E110" s="34"/>
      <c r="F110" s="34"/>
      <c r="G110" s="34"/>
      <c r="H110" s="34"/>
      <c r="I110" s="34"/>
      <c r="J110" s="34"/>
      <c r="K110" s="34"/>
      <c r="L110" s="34"/>
    </row>
    <row r="111" spans="1:12" s="3" customFormat="1" ht="56.25" customHeight="1" hidden="1">
      <c r="A111" s="143"/>
      <c r="B111" s="180"/>
      <c r="C111" s="181"/>
      <c r="D111" s="182"/>
      <c r="E111" s="34"/>
      <c r="F111" s="34"/>
      <c r="G111" s="34"/>
      <c r="H111" s="34"/>
      <c r="I111" s="34"/>
      <c r="J111" s="34"/>
      <c r="K111" s="34"/>
      <c r="L111" s="34"/>
    </row>
    <row r="112" spans="1:12" s="3" customFormat="1" ht="45" customHeight="1" hidden="1">
      <c r="A112" s="143"/>
      <c r="B112" s="180"/>
      <c r="C112" s="181"/>
      <c r="D112" s="182"/>
      <c r="E112" s="34"/>
      <c r="F112" s="34"/>
      <c r="G112" s="34"/>
      <c r="H112" s="34"/>
      <c r="I112" s="34"/>
      <c r="J112" s="34"/>
      <c r="K112" s="34"/>
      <c r="L112" s="34"/>
    </row>
    <row r="113" spans="1:12" s="3" customFormat="1" ht="45" customHeight="1" hidden="1">
      <c r="A113" s="143"/>
      <c r="B113" s="180"/>
      <c r="C113" s="181"/>
      <c r="D113" s="182"/>
      <c r="E113" s="34"/>
      <c r="F113" s="34"/>
      <c r="G113" s="34"/>
      <c r="H113" s="34"/>
      <c r="I113" s="34"/>
      <c r="J113" s="34"/>
      <c r="K113" s="34"/>
      <c r="L113" s="34"/>
    </row>
    <row r="114" spans="1:7" s="2" customFormat="1" ht="20.25" customHeight="1" hidden="1">
      <c r="A114" s="143"/>
      <c r="B114" s="39"/>
      <c r="C114" s="207"/>
      <c r="D114" s="208"/>
      <c r="E114" s="34"/>
      <c r="F114" s="34"/>
      <c r="G114" s="34"/>
    </row>
    <row r="115" spans="1:7" s="2" customFormat="1" ht="20.25" customHeight="1" hidden="1">
      <c r="A115" s="170"/>
      <c r="B115" s="40"/>
      <c r="C115" s="151"/>
      <c r="D115" s="152"/>
      <c r="E115" s="34"/>
      <c r="F115" s="34"/>
      <c r="G115" s="34"/>
    </row>
    <row r="116" spans="1:4" s="34" customFormat="1" ht="12.75" hidden="1">
      <c r="A116" s="43"/>
      <c r="B116" s="43"/>
      <c r="C116" s="43"/>
      <c r="D116" s="43"/>
    </row>
    <row r="117" spans="1:12" s="3" customFormat="1" ht="39" customHeight="1" hidden="1">
      <c r="A117" s="153"/>
      <c r="B117" s="153"/>
      <c r="C117" s="153"/>
      <c r="D117" s="153"/>
      <c r="E117" s="34"/>
      <c r="F117" s="34"/>
      <c r="G117" s="34"/>
      <c r="H117" s="34"/>
      <c r="I117" s="34"/>
      <c r="J117" s="34"/>
      <c r="K117" s="34"/>
      <c r="L117" s="34"/>
    </row>
    <row r="118" spans="1:12" ht="45" customHeight="1" hidden="1">
      <c r="A118" s="194"/>
      <c r="B118" s="195"/>
      <c r="C118" s="45"/>
      <c r="D118" s="46"/>
      <c r="G118" s="34"/>
      <c r="H118" s="34"/>
      <c r="I118" s="34"/>
      <c r="J118" s="34"/>
      <c r="K118" s="34"/>
      <c r="L118" s="34"/>
    </row>
    <row r="119" spans="1:12" ht="12.75" hidden="1">
      <c r="A119" s="196"/>
      <c r="B119" s="197"/>
      <c r="C119" s="48"/>
      <c r="D119" s="49"/>
      <c r="G119" s="34"/>
      <c r="H119" s="34"/>
      <c r="I119" s="34"/>
      <c r="J119" s="34"/>
      <c r="K119" s="34"/>
      <c r="L119" s="34"/>
    </row>
    <row r="120" spans="1:14" s="18" customFormat="1" ht="12.75" customHeight="1" hidden="1">
      <c r="A120" s="199"/>
      <c r="B120" s="200"/>
      <c r="C120" s="200"/>
      <c r="D120" s="201"/>
      <c r="E120" s="34"/>
      <c r="F120" s="34"/>
      <c r="G120" s="34"/>
      <c r="H120" s="34"/>
      <c r="I120" s="34"/>
      <c r="J120" s="34"/>
      <c r="K120" s="34"/>
      <c r="L120" s="34"/>
      <c r="M120" s="50"/>
      <c r="N120" s="51"/>
    </row>
    <row r="121" s="34" customFormat="1" ht="12.75" customHeight="1" hidden="1"/>
    <row r="122" spans="1:12" s="3" customFormat="1" ht="27.75" customHeight="1" hidden="1">
      <c r="A122" s="153"/>
      <c r="B122" s="153"/>
      <c r="C122" s="153"/>
      <c r="D122" s="153"/>
      <c r="E122" s="34"/>
      <c r="F122" s="34"/>
      <c r="G122" s="34"/>
      <c r="H122" s="34"/>
      <c r="I122" s="34"/>
      <c r="J122" s="34"/>
      <c r="K122" s="34"/>
      <c r="L122" s="34"/>
    </row>
    <row r="123" spans="1:12" ht="12.75" hidden="1">
      <c r="A123" s="44"/>
      <c r="B123" s="45"/>
      <c r="C123" s="45"/>
      <c r="D123" s="46"/>
      <c r="G123" s="34"/>
      <c r="H123" s="34"/>
      <c r="I123" s="34"/>
      <c r="J123" s="34"/>
      <c r="K123" s="34"/>
      <c r="L123" s="34"/>
    </row>
    <row r="124" spans="1:12" ht="12.75" hidden="1">
      <c r="A124" s="47"/>
      <c r="B124" s="48"/>
      <c r="C124" s="48"/>
      <c r="D124" s="49"/>
      <c r="G124" s="34"/>
      <c r="H124" s="34"/>
      <c r="I124" s="34"/>
      <c r="J124" s="34"/>
      <c r="K124" s="34"/>
      <c r="L124" s="34"/>
    </row>
    <row r="125" spans="1:14" s="18" customFormat="1" ht="12.75" customHeight="1" hidden="1">
      <c r="A125" s="199"/>
      <c r="B125" s="200"/>
      <c r="C125" s="200"/>
      <c r="D125" s="201"/>
      <c r="E125" s="34"/>
      <c r="F125" s="34"/>
      <c r="G125" s="34"/>
      <c r="H125" s="34"/>
      <c r="I125" s="34"/>
      <c r="J125" s="34"/>
      <c r="K125" s="34"/>
      <c r="L125" s="34"/>
      <c r="M125" s="50"/>
      <c r="N125" s="51"/>
    </row>
    <row r="126" spans="1:4" s="34" customFormat="1" ht="12.75" hidden="1">
      <c r="A126" s="41"/>
      <c r="B126" s="41"/>
      <c r="C126" s="41"/>
      <c r="D126" s="41"/>
    </row>
    <row r="127" spans="1:12" s="3" customFormat="1" ht="27.75" customHeight="1" hidden="1">
      <c r="A127" s="153"/>
      <c r="B127" s="153"/>
      <c r="C127" s="153"/>
      <c r="D127" s="153"/>
      <c r="E127" s="34"/>
      <c r="F127" s="34"/>
      <c r="G127" s="34"/>
      <c r="H127" s="34"/>
      <c r="I127" s="34"/>
      <c r="J127" s="34"/>
      <c r="K127" s="34"/>
      <c r="L127" s="34"/>
    </row>
    <row r="128" spans="1:12" ht="12.75" hidden="1">
      <c r="A128" s="44"/>
      <c r="B128" s="45"/>
      <c r="C128" s="45"/>
      <c r="D128" s="46"/>
      <c r="G128" s="34"/>
      <c r="H128" s="34"/>
      <c r="I128" s="34"/>
      <c r="J128" s="34"/>
      <c r="K128" s="34"/>
      <c r="L128" s="34"/>
    </row>
    <row r="129" spans="1:12" ht="12.75" hidden="1">
      <c r="A129" s="52"/>
      <c r="B129" s="48"/>
      <c r="C129" s="48"/>
      <c r="D129" s="49"/>
      <c r="G129" s="34"/>
      <c r="H129" s="34"/>
      <c r="I129" s="34"/>
      <c r="J129" s="34"/>
      <c r="K129" s="34"/>
      <c r="L129" s="34"/>
    </row>
    <row r="130" spans="1:14" s="18" customFormat="1" ht="12.75" customHeight="1" hidden="1">
      <c r="A130" s="199"/>
      <c r="B130" s="200"/>
      <c r="C130" s="200"/>
      <c r="D130" s="201"/>
      <c r="E130" s="34"/>
      <c r="F130" s="34"/>
      <c r="G130" s="34"/>
      <c r="H130" s="34"/>
      <c r="I130" s="34"/>
      <c r="J130" s="34"/>
      <c r="K130" s="34"/>
      <c r="L130" s="34"/>
      <c r="M130" s="50"/>
      <c r="N130" s="51"/>
    </row>
    <row r="131" spans="1:4" s="34" customFormat="1" ht="12.75" hidden="1">
      <c r="A131" s="41"/>
      <c r="B131" s="41"/>
      <c r="C131" s="41"/>
      <c r="D131" s="41"/>
    </row>
    <row r="132" spans="1:12" s="3" customFormat="1" ht="27.75" customHeight="1" hidden="1">
      <c r="A132" s="153"/>
      <c r="B132" s="153"/>
      <c r="C132" s="153"/>
      <c r="D132" s="153"/>
      <c r="E132" s="34"/>
      <c r="F132" s="34"/>
      <c r="G132" s="34"/>
      <c r="H132" s="34"/>
      <c r="I132" s="34"/>
      <c r="J132" s="34"/>
      <c r="K132" s="34"/>
      <c r="L132" s="34"/>
    </row>
    <row r="133" spans="1:12" ht="12.75" hidden="1">
      <c r="A133" s="44"/>
      <c r="B133" s="195"/>
      <c r="C133" s="195"/>
      <c r="D133" s="204"/>
      <c r="G133" s="34"/>
      <c r="H133" s="34"/>
      <c r="I133" s="34"/>
      <c r="J133" s="34"/>
      <c r="K133" s="34"/>
      <c r="L133" s="34"/>
    </row>
    <row r="134" spans="1:12" ht="12.75" hidden="1">
      <c r="A134" s="53"/>
      <c r="B134" s="197"/>
      <c r="C134" s="197"/>
      <c r="D134" s="198"/>
      <c r="G134" s="34"/>
      <c r="H134" s="34"/>
      <c r="I134" s="34"/>
      <c r="J134" s="34"/>
      <c r="K134" s="34"/>
      <c r="L134" s="34"/>
    </row>
    <row r="135" spans="1:14" s="18" customFormat="1" ht="12.75" customHeight="1" hidden="1">
      <c r="A135" s="199"/>
      <c r="B135" s="200"/>
      <c r="C135" s="200"/>
      <c r="D135" s="201"/>
      <c r="E135" s="34"/>
      <c r="F135" s="34"/>
      <c r="G135" s="34"/>
      <c r="H135" s="34"/>
      <c r="I135" s="34"/>
      <c r="J135" s="34"/>
      <c r="K135" s="34"/>
      <c r="L135" s="34"/>
      <c r="M135" s="50"/>
      <c r="N135" s="51"/>
    </row>
    <row r="136" spans="1:3" s="3" customFormat="1" ht="75.75" customHeight="1" hidden="1">
      <c r="A136" s="205"/>
      <c r="B136" s="206"/>
      <c r="C136" s="54"/>
    </row>
    <row r="138" ht="15.75" customHeight="1">
      <c r="A138" s="55"/>
    </row>
    <row r="139" spans="1:3" ht="135.75" customHeight="1">
      <c r="A139" s="191"/>
      <c r="B139" s="192"/>
      <c r="C139" s="193"/>
    </row>
    <row r="141" spans="1:3" ht="58.5" customHeight="1">
      <c r="A141" s="202"/>
      <c r="B141" s="203"/>
      <c r="C141" s="203"/>
    </row>
  </sheetData>
  <sheetProtection/>
  <mergeCells count="80">
    <mergeCell ref="A136:B136"/>
    <mergeCell ref="A139:C139"/>
    <mergeCell ref="A141:C141"/>
    <mergeCell ref="A127:D127"/>
    <mergeCell ref="A130:D130"/>
    <mergeCell ref="A132:D132"/>
    <mergeCell ref="B133:D133"/>
    <mergeCell ref="B134:D134"/>
    <mergeCell ref="A135:D135"/>
    <mergeCell ref="A117:D117"/>
    <mergeCell ref="A118:B118"/>
    <mergeCell ref="A119:B119"/>
    <mergeCell ref="A120:D120"/>
    <mergeCell ref="A122:D122"/>
    <mergeCell ref="A125:D125"/>
    <mergeCell ref="A112:B112"/>
    <mergeCell ref="C112:D112"/>
    <mergeCell ref="A113:B113"/>
    <mergeCell ref="C113:D113"/>
    <mergeCell ref="A114:A115"/>
    <mergeCell ref="C114:D114"/>
    <mergeCell ref="C115:D115"/>
    <mergeCell ref="A108:D108"/>
    <mergeCell ref="A109:B109"/>
    <mergeCell ref="C109:D109"/>
    <mergeCell ref="A110:B110"/>
    <mergeCell ref="C110:D110"/>
    <mergeCell ref="A111:B111"/>
    <mergeCell ref="C111:D111"/>
    <mergeCell ref="C28:D28"/>
    <mergeCell ref="C29:D29"/>
    <mergeCell ref="C30:D30"/>
    <mergeCell ref="C31:D31"/>
    <mergeCell ref="C32:D32"/>
    <mergeCell ref="C33:D33"/>
    <mergeCell ref="C21:D21"/>
    <mergeCell ref="A22:B22"/>
    <mergeCell ref="C22:D22"/>
    <mergeCell ref="A18:B18"/>
    <mergeCell ref="A19:B19"/>
    <mergeCell ref="C26:D26"/>
    <mergeCell ref="A26:B26"/>
    <mergeCell ref="A1:D1"/>
    <mergeCell ref="C6:D6"/>
    <mergeCell ref="C7:D7"/>
    <mergeCell ref="C8:D8"/>
    <mergeCell ref="B9:D9"/>
    <mergeCell ref="C10:D10"/>
    <mergeCell ref="C11:D11"/>
    <mergeCell ref="C12:D12"/>
    <mergeCell ref="C13:D13"/>
    <mergeCell ref="A3:C3"/>
    <mergeCell ref="A6:B6"/>
    <mergeCell ref="A7:B7"/>
    <mergeCell ref="A8:B8"/>
    <mergeCell ref="A10:B10"/>
    <mergeCell ref="A11:B11"/>
    <mergeCell ref="A12:A13"/>
    <mergeCell ref="A15:D15"/>
    <mergeCell ref="A17:B17"/>
    <mergeCell ref="C17:D17"/>
    <mergeCell ref="A20:B20"/>
    <mergeCell ref="A24:B24"/>
    <mergeCell ref="A25:B25"/>
    <mergeCell ref="C18:D18"/>
    <mergeCell ref="C19:D19"/>
    <mergeCell ref="C20:D20"/>
    <mergeCell ref="A21:B21"/>
    <mergeCell ref="A27:B27"/>
    <mergeCell ref="A23:B23"/>
    <mergeCell ref="C23:D23"/>
    <mergeCell ref="C24:D24"/>
    <mergeCell ref="C25:D25"/>
    <mergeCell ref="C27:D27"/>
    <mergeCell ref="A28:B28"/>
    <mergeCell ref="A29:B29"/>
    <mergeCell ref="A30:B30"/>
    <mergeCell ref="A31:B31"/>
    <mergeCell ref="A32:B32"/>
    <mergeCell ref="A33:B33"/>
  </mergeCells>
  <dataValidations count="5"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8:D28">
      <formula1>aActivity</formula1>
    </dataValidation>
    <dataValidation type="list" allowBlank="1" showInputMessage="1" showErrorMessage="1" sqref="C29:D29">
      <formula1>NDS</formula1>
    </dataValidation>
    <dataValidation type="list" allowBlank="1" showInputMessage="1" showErrorMessage="1" sqref="A129">
      <formula1>aQuarter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_invest"/>
  <dimension ref="A1:D33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17.375" style="0" customWidth="1"/>
    <col min="2" max="2" width="20.75390625" style="0" customWidth="1"/>
    <col min="3" max="3" width="19.125" style="0" customWidth="1"/>
    <col min="4" max="4" width="26.625" style="0" customWidth="1"/>
  </cols>
  <sheetData>
    <row r="1" spans="1:4" ht="28.5" customHeight="1" thickBot="1">
      <c r="A1" s="237" t="s">
        <v>316</v>
      </c>
      <c r="B1" s="237"/>
      <c r="C1" s="237"/>
      <c r="D1" s="237"/>
    </row>
    <row r="2" spans="1:4" ht="43.5" customHeight="1">
      <c r="A2" s="247" t="s">
        <v>275</v>
      </c>
      <c r="B2" s="248"/>
      <c r="C2" s="249"/>
      <c r="D2" s="250"/>
    </row>
    <row r="3" spans="1:4" ht="29.25" customHeight="1">
      <c r="A3" s="242" t="s">
        <v>276</v>
      </c>
      <c r="B3" s="243"/>
      <c r="C3" s="189"/>
      <c r="D3" s="190"/>
    </row>
    <row r="4" spans="1:4" ht="35.25" customHeight="1">
      <c r="A4" s="242" t="s">
        <v>277</v>
      </c>
      <c r="B4" s="243"/>
      <c r="C4" s="244"/>
      <c r="D4" s="245"/>
    </row>
    <row r="5" spans="1:4" ht="57" customHeight="1">
      <c r="A5" s="242" t="s">
        <v>278</v>
      </c>
      <c r="B5" s="243"/>
      <c r="C5" s="244"/>
      <c r="D5" s="245"/>
    </row>
    <row r="6" spans="1:4" ht="56.25" customHeight="1">
      <c r="A6" s="242" t="s">
        <v>279</v>
      </c>
      <c r="B6" s="243"/>
      <c r="C6" s="244"/>
      <c r="D6" s="245"/>
    </row>
    <row r="7" spans="1:4" ht="12.75">
      <c r="A7" s="242" t="s">
        <v>280</v>
      </c>
      <c r="B7" s="11" t="s">
        <v>178</v>
      </c>
      <c r="C7" s="207"/>
      <c r="D7" s="208"/>
    </row>
    <row r="8" spans="1:4" ht="13.5" thickBot="1">
      <c r="A8" s="246"/>
      <c r="B8" s="23" t="s">
        <v>179</v>
      </c>
      <c r="C8" s="151"/>
      <c r="D8" s="152"/>
    </row>
    <row r="9" spans="1:4" ht="12.75">
      <c r="A9" s="22"/>
      <c r="B9" s="22"/>
      <c r="C9" s="22"/>
      <c r="D9" s="22"/>
    </row>
    <row r="10" spans="1:4" ht="48.75" customHeight="1" thickBot="1">
      <c r="A10" s="237" t="s">
        <v>317</v>
      </c>
      <c r="B10" s="237"/>
      <c r="C10" s="237"/>
      <c r="D10" s="237"/>
    </row>
    <row r="11" spans="1:4" ht="63.75">
      <c r="A11" s="194" t="s">
        <v>282</v>
      </c>
      <c r="B11" s="195"/>
      <c r="C11" s="45" t="s">
        <v>283</v>
      </c>
      <c r="D11" s="46" t="s">
        <v>284</v>
      </c>
    </row>
    <row r="12" spans="1:4" ht="12.75">
      <c r="A12" s="196"/>
      <c r="B12" s="197"/>
      <c r="C12" s="48"/>
      <c r="D12" s="49"/>
    </row>
    <row r="13" spans="1:4" ht="13.5" thickBot="1">
      <c r="A13" s="199" t="s">
        <v>285</v>
      </c>
      <c r="B13" s="200"/>
      <c r="C13" s="200"/>
      <c r="D13" s="201"/>
    </row>
    <row r="14" spans="1:4" ht="12.75">
      <c r="A14" s="67"/>
      <c r="B14" s="67"/>
      <c r="C14" s="67"/>
      <c r="D14" s="67"/>
    </row>
    <row r="15" spans="1:4" ht="32.25" customHeight="1" thickBot="1">
      <c r="A15" s="238" t="s">
        <v>318</v>
      </c>
      <c r="B15" s="238"/>
      <c r="C15" s="238"/>
      <c r="D15" s="238"/>
    </row>
    <row r="16" spans="1:4" ht="63.75">
      <c r="A16" s="44" t="s">
        <v>282</v>
      </c>
      <c r="B16" s="45" t="s">
        <v>287</v>
      </c>
      <c r="C16" s="45" t="s">
        <v>288</v>
      </c>
      <c r="D16" s="46" t="s">
        <v>289</v>
      </c>
    </row>
    <row r="17" spans="1:4" ht="12.75">
      <c r="A17" s="47"/>
      <c r="B17" s="48"/>
      <c r="C17" s="48"/>
      <c r="D17" s="49"/>
    </row>
    <row r="18" spans="1:4" ht="13.5" thickBot="1">
      <c r="A18" s="239" t="s">
        <v>285</v>
      </c>
      <c r="B18" s="240"/>
      <c r="C18" s="240"/>
      <c r="D18" s="241"/>
    </row>
    <row r="19" spans="1:4" ht="12.75">
      <c r="A19" s="68"/>
      <c r="B19" s="68"/>
      <c r="C19" s="68"/>
      <c r="D19" s="68"/>
    </row>
    <row r="20" spans="1:4" ht="15" thickBot="1">
      <c r="A20" s="237" t="s">
        <v>290</v>
      </c>
      <c r="B20" s="237"/>
      <c r="C20" s="237"/>
      <c r="D20" s="237"/>
    </row>
    <row r="21" spans="1:4" ht="63.75">
      <c r="A21" s="44" t="s">
        <v>291</v>
      </c>
      <c r="B21" s="45" t="s">
        <v>282</v>
      </c>
      <c r="C21" s="45" t="s">
        <v>292</v>
      </c>
      <c r="D21" s="46" t="s">
        <v>293</v>
      </c>
    </row>
    <row r="22" spans="1:4" ht="12.75">
      <c r="A22" s="52"/>
      <c r="B22" s="48"/>
      <c r="C22" s="48"/>
      <c r="D22" s="49"/>
    </row>
    <row r="23" spans="1:4" ht="13.5" thickBot="1">
      <c r="A23" s="199" t="s">
        <v>285</v>
      </c>
      <c r="B23" s="200"/>
      <c r="C23" s="200"/>
      <c r="D23" s="201"/>
    </row>
    <row r="24" spans="1:4" ht="12.75">
      <c r="A24" s="68"/>
      <c r="B24" s="68"/>
      <c r="C24" s="68"/>
      <c r="D24" s="68"/>
    </row>
    <row r="25" spans="1:4" ht="15" thickBot="1">
      <c r="A25" s="237" t="s">
        <v>319</v>
      </c>
      <c r="B25" s="237"/>
      <c r="C25" s="237"/>
      <c r="D25" s="237"/>
    </row>
    <row r="26" spans="1:4" ht="25.5">
      <c r="A26" s="44" t="s">
        <v>295</v>
      </c>
      <c r="B26" s="195" t="s">
        <v>296</v>
      </c>
      <c r="C26" s="195"/>
      <c r="D26" s="204"/>
    </row>
    <row r="27" spans="1:4" ht="12.75">
      <c r="A27" s="53"/>
      <c r="B27" s="197"/>
      <c r="C27" s="197"/>
      <c r="D27" s="198"/>
    </row>
    <row r="28" spans="1:4" ht="13.5" thickBot="1">
      <c r="A28" s="199" t="s">
        <v>285</v>
      </c>
      <c r="B28" s="200"/>
      <c r="C28" s="200"/>
      <c r="D28" s="201"/>
    </row>
    <row r="29" spans="1:3" ht="12.75">
      <c r="A29" s="8"/>
      <c r="B29" s="8"/>
      <c r="C29" s="8"/>
    </row>
    <row r="30" spans="1:3" ht="12.75">
      <c r="A30" s="20" t="s">
        <v>175</v>
      </c>
      <c r="B30" s="8"/>
      <c r="C30" s="8"/>
    </row>
    <row r="31" spans="1:3" ht="12.75">
      <c r="A31" s="233"/>
      <c r="B31" s="234"/>
      <c r="C31" s="235"/>
    </row>
    <row r="33" spans="1:3" ht="57.75" customHeight="1">
      <c r="A33" s="236" t="s">
        <v>320</v>
      </c>
      <c r="B33" s="236"/>
      <c r="C33" s="236"/>
    </row>
  </sheetData>
  <sheetProtection password="C8D1" sheet="1" scenarios="1" formatRows="0"/>
  <mergeCells count="28">
    <mergeCell ref="A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A8"/>
    <mergeCell ref="C7:D7"/>
    <mergeCell ref="C8:D8"/>
    <mergeCell ref="A10:D10"/>
    <mergeCell ref="A11:B11"/>
    <mergeCell ref="A13:D13"/>
    <mergeCell ref="A15:D15"/>
    <mergeCell ref="A18:D18"/>
    <mergeCell ref="A12:B12"/>
    <mergeCell ref="A31:C31"/>
    <mergeCell ref="A33:C33"/>
    <mergeCell ref="A20:D20"/>
    <mergeCell ref="A23:D23"/>
    <mergeCell ref="A25:D25"/>
    <mergeCell ref="B26:D26"/>
    <mergeCell ref="B27:D27"/>
    <mergeCell ref="A28:D28"/>
  </mergeCells>
  <dataValidations count="1">
    <dataValidation type="list" allowBlank="1" showInputMessage="1" showErrorMessage="1" sqref="A22">
      <formula1>aQuarter</formula1>
    </dataValidation>
  </dataValidations>
  <hyperlinks>
    <hyperlink ref="A13" tooltip="Кликните по гиперссылке для добавления новой строки" display="Добавить строки"/>
    <hyperlink ref="A23" tooltip="Кликните по гиперссылке для добавления новой строки" display="Добавить строки"/>
    <hyperlink ref="A28" tooltip="Кликните по гиперссылке для добавления новой строки" display="Добавить строки"/>
    <hyperlink ref="A18" tooltip="Кликните по гиперссылке для добавления новой строки" display="Добавить строки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_check"/>
  <dimension ref="A1:D6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18" bestFit="1" customWidth="1"/>
    <col min="2" max="2" width="31.125" style="18" bestFit="1" customWidth="1"/>
    <col min="3" max="3" width="9.125" style="18" customWidth="1"/>
    <col min="4" max="4" width="12.00390625" style="18" customWidth="1"/>
    <col min="5" max="16384" width="9.125" style="18" customWidth="1"/>
  </cols>
  <sheetData>
    <row r="1" spans="1:4" ht="11.25">
      <c r="A1" s="15" t="s">
        <v>171</v>
      </c>
      <c r="B1" s="15" t="s">
        <v>172</v>
      </c>
      <c r="C1" s="16" t="s">
        <v>173</v>
      </c>
      <c r="D1" s="17"/>
    </row>
    <row r="2" ht="12.75">
      <c r="A2" s="19"/>
    </row>
    <row r="3" ht="12.75">
      <c r="A3" s="19"/>
    </row>
    <row r="4" ht="12.75">
      <c r="A4" s="19"/>
    </row>
    <row r="5" ht="12.75">
      <c r="A5" s="19"/>
    </row>
    <row r="6" ht="12.75">
      <c r="A6" s="19"/>
    </row>
    <row r="7" ht="12.75">
      <c r="A7" s="19"/>
    </row>
    <row r="8" ht="12.75">
      <c r="A8" s="19"/>
    </row>
    <row r="9" ht="12.75">
      <c r="A9" s="19"/>
    </row>
    <row r="10" ht="12.75">
      <c r="A10" s="19"/>
    </row>
    <row r="11" ht="12.75">
      <c r="A11" s="19"/>
    </row>
    <row r="12" ht="12.75">
      <c r="A12" s="19"/>
    </row>
    <row r="13" ht="12.75">
      <c r="A13" s="19"/>
    </row>
    <row r="14" ht="12.75">
      <c r="A14" s="19"/>
    </row>
    <row r="15" ht="12.75">
      <c r="A15" s="19"/>
    </row>
    <row r="16" ht="12.75">
      <c r="A16" s="19"/>
    </row>
    <row r="17" ht="12.75">
      <c r="A17" s="19"/>
    </row>
    <row r="18" ht="12.75">
      <c r="A18" s="19"/>
    </row>
    <row r="19" ht="12.75">
      <c r="A19" s="19"/>
    </row>
    <row r="20" ht="12.75">
      <c r="A20" s="19"/>
    </row>
    <row r="21" ht="12.75">
      <c r="A21" s="19"/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_changes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AE85"/>
  <sheetViews>
    <sheetView showGridLines="0" zoomScalePageLayoutView="0" workbookViewId="0" topLeftCell="O1">
      <selection activeCell="AB10" sqref="AB10"/>
    </sheetView>
  </sheetViews>
  <sheetFormatPr defaultColWidth="9.00390625" defaultRowHeight="12.75"/>
  <cols>
    <col min="1" max="1" width="6.00390625" style="7" customWidth="1"/>
    <col min="2" max="2" width="9.125" style="6" customWidth="1"/>
    <col min="3" max="3" width="10.125" style="6" customWidth="1"/>
    <col min="4" max="4" width="23.875" style="6" customWidth="1"/>
    <col min="5" max="5" width="9.125" style="6" customWidth="1"/>
    <col min="6" max="6" width="30.00390625" style="135" customWidth="1"/>
    <col min="7" max="7" width="33.625" style="135" customWidth="1"/>
    <col min="8" max="8" width="13.375" style="135" customWidth="1"/>
    <col min="9" max="9" width="15.875" style="135" customWidth="1"/>
    <col min="10" max="10" width="30.625" style="0" customWidth="1"/>
    <col min="11" max="11" width="27.375" style="0" customWidth="1"/>
    <col min="12" max="12" width="13.875" style="6" customWidth="1"/>
    <col min="14" max="14" width="29.75390625" style="6" customWidth="1"/>
    <col min="15" max="15" width="9.125" style="21" customWidth="1"/>
    <col min="16" max="19" width="9.125" style="6" customWidth="1"/>
    <col min="20" max="20" width="23.75390625" style="6" customWidth="1"/>
    <col min="21" max="23" width="9.125" style="6" customWidth="1"/>
    <col min="24" max="24" width="19.00390625" style="6" customWidth="1"/>
    <col min="25" max="25" width="9.125" style="6" customWidth="1"/>
    <col min="26" max="26" width="31.625" style="6" customWidth="1"/>
    <col min="27" max="27" width="9.125" style="6" customWidth="1"/>
    <col min="28" max="28" width="26.25390625" style="6" customWidth="1"/>
    <col min="29" max="29" width="11.25390625" style="6" customWidth="1"/>
    <col min="30" max="30" width="9.125" style="6" customWidth="1"/>
    <col min="31" max="31" width="35.75390625" style="6" customWidth="1"/>
    <col min="32" max="16384" width="9.125" style="6" customWidth="1"/>
  </cols>
  <sheetData>
    <row r="1" spans="1:31" s="62" customFormat="1" ht="12.75">
      <c r="A1" s="61" t="s">
        <v>133</v>
      </c>
      <c r="B1" s="62" t="s">
        <v>134</v>
      </c>
      <c r="C1" s="62" t="s">
        <v>135</v>
      </c>
      <c r="D1" s="63" t="s">
        <v>111</v>
      </c>
      <c r="E1" s="63" t="s">
        <v>114</v>
      </c>
      <c r="F1" s="131" t="s">
        <v>422</v>
      </c>
      <c r="G1" s="131" t="s">
        <v>423</v>
      </c>
      <c r="H1" s="131" t="s">
        <v>131</v>
      </c>
      <c r="I1" s="131" t="s">
        <v>132</v>
      </c>
      <c r="J1" s="65"/>
      <c r="K1" s="65"/>
      <c r="M1" s="65"/>
      <c r="N1" s="64" t="s">
        <v>176</v>
      </c>
      <c r="O1" s="66"/>
      <c r="P1" s="66" t="s">
        <v>177</v>
      </c>
      <c r="R1" s="62" t="s">
        <v>198</v>
      </c>
      <c r="T1" s="62" t="s">
        <v>206</v>
      </c>
      <c r="V1" s="62" t="s">
        <v>207</v>
      </c>
      <c r="X1" s="60" t="s">
        <v>314</v>
      </c>
      <c r="Z1" s="62" t="s">
        <v>198</v>
      </c>
      <c r="AB1" s="62" t="s">
        <v>332</v>
      </c>
      <c r="AE1" s="62" t="s">
        <v>347</v>
      </c>
    </row>
    <row r="2" spans="1:31" ht="25.5">
      <c r="A2" s="12">
        <v>2017</v>
      </c>
      <c r="B2" s="5" t="s">
        <v>115</v>
      </c>
      <c r="C2" s="5" t="s">
        <v>116</v>
      </c>
      <c r="D2" s="4" t="s">
        <v>0</v>
      </c>
      <c r="E2" s="4" t="s">
        <v>1</v>
      </c>
      <c r="F2" s="132" t="s">
        <v>0</v>
      </c>
      <c r="G2" s="133" t="s">
        <v>2</v>
      </c>
      <c r="H2" s="133" t="s">
        <v>3</v>
      </c>
      <c r="I2" s="133" t="s">
        <v>4</v>
      </c>
      <c r="J2" t="s">
        <v>140</v>
      </c>
      <c r="K2">
        <v>6004000250</v>
      </c>
      <c r="L2" s="6" t="s">
        <v>139</v>
      </c>
      <c r="N2" s="28" t="s">
        <v>183</v>
      </c>
      <c r="O2" s="29" t="s">
        <v>184</v>
      </c>
      <c r="P2" s="28" t="s">
        <v>199</v>
      </c>
      <c r="R2" s="28" t="s">
        <v>195</v>
      </c>
      <c r="T2" s="26" t="s">
        <v>188</v>
      </c>
      <c r="V2" s="29" t="s">
        <v>203</v>
      </c>
      <c r="X2" s="58" t="s">
        <v>299</v>
      </c>
      <c r="Z2" s="58" t="s">
        <v>195</v>
      </c>
      <c r="AB2" s="69" t="s">
        <v>328</v>
      </c>
      <c r="AC2" s="69" t="s">
        <v>341</v>
      </c>
      <c r="AE2" s="58" t="s">
        <v>344</v>
      </c>
    </row>
    <row r="3" spans="1:31" ht="25.5">
      <c r="A3" s="12">
        <v>2018</v>
      </c>
      <c r="B3" s="5" t="s">
        <v>117</v>
      </c>
      <c r="C3" s="5" t="s">
        <v>118</v>
      </c>
      <c r="D3" s="4" t="s">
        <v>6</v>
      </c>
      <c r="E3" s="4" t="s">
        <v>7</v>
      </c>
      <c r="F3" s="132" t="s">
        <v>6</v>
      </c>
      <c r="G3" s="133" t="s">
        <v>8</v>
      </c>
      <c r="H3" s="133" t="s">
        <v>9</v>
      </c>
      <c r="I3" s="133" t="s">
        <v>10</v>
      </c>
      <c r="J3" t="s">
        <v>218</v>
      </c>
      <c r="K3">
        <v>7708503727</v>
      </c>
      <c r="L3" s="6" t="s">
        <v>11</v>
      </c>
      <c r="N3" s="28" t="s">
        <v>185</v>
      </c>
      <c r="O3" s="30" t="s">
        <v>186</v>
      </c>
      <c r="P3" s="28" t="s">
        <v>200</v>
      </c>
      <c r="R3" s="28" t="s">
        <v>196</v>
      </c>
      <c r="T3" s="27" t="s">
        <v>186</v>
      </c>
      <c r="V3" s="30" t="s">
        <v>204</v>
      </c>
      <c r="X3" s="58" t="s">
        <v>300</v>
      </c>
      <c r="Z3" s="58" t="s">
        <v>196</v>
      </c>
      <c r="AB3" s="69" t="s">
        <v>325</v>
      </c>
      <c r="AC3" s="69" t="s">
        <v>342</v>
      </c>
      <c r="AE3" s="58" t="s">
        <v>345</v>
      </c>
    </row>
    <row r="4" spans="1:31" ht="63.75">
      <c r="A4" s="12">
        <v>2019</v>
      </c>
      <c r="B4" s="5" t="s">
        <v>119</v>
      </c>
      <c r="C4" s="5" t="s">
        <v>120</v>
      </c>
      <c r="D4" s="4" t="s">
        <v>15</v>
      </c>
      <c r="E4" s="4" t="s">
        <v>16</v>
      </c>
      <c r="F4" s="132" t="s">
        <v>6</v>
      </c>
      <c r="G4" s="133" t="s">
        <v>210</v>
      </c>
      <c r="H4" s="133" t="s">
        <v>211</v>
      </c>
      <c r="I4" s="133" t="s">
        <v>11</v>
      </c>
      <c r="J4" t="s">
        <v>142</v>
      </c>
      <c r="K4">
        <v>2607018122</v>
      </c>
      <c r="L4" s="6" t="s">
        <v>144</v>
      </c>
      <c r="N4" s="28" t="s">
        <v>187</v>
      </c>
      <c r="O4" s="30" t="s">
        <v>188</v>
      </c>
      <c r="P4" s="28" t="s">
        <v>201</v>
      </c>
      <c r="R4" s="28" t="s">
        <v>197</v>
      </c>
      <c r="T4" s="27" t="s">
        <v>188</v>
      </c>
      <c r="V4" s="30" t="s">
        <v>205</v>
      </c>
      <c r="X4" s="58" t="s">
        <v>301</v>
      </c>
      <c r="Z4" s="58" t="s">
        <v>197</v>
      </c>
      <c r="AB4" s="69" t="s">
        <v>323</v>
      </c>
      <c r="AC4" s="69" t="s">
        <v>341</v>
      </c>
      <c r="AE4" s="58" t="s">
        <v>346</v>
      </c>
    </row>
    <row r="5" spans="1:29" ht="22.5">
      <c r="A5" s="12">
        <v>2020</v>
      </c>
      <c r="B5" s="5" t="s">
        <v>121</v>
      </c>
      <c r="C5" s="5" t="s">
        <v>122</v>
      </c>
      <c r="D5" s="4" t="s">
        <v>17</v>
      </c>
      <c r="E5" s="4" t="s">
        <v>18</v>
      </c>
      <c r="F5" s="132" t="s">
        <v>6</v>
      </c>
      <c r="G5" s="133" t="s">
        <v>208</v>
      </c>
      <c r="H5" s="133" t="s">
        <v>209</v>
      </c>
      <c r="I5" s="133" t="s">
        <v>5</v>
      </c>
      <c r="N5" s="28" t="s">
        <v>189</v>
      </c>
      <c r="O5" s="30" t="s">
        <v>188</v>
      </c>
      <c r="P5" s="28" t="s">
        <v>202</v>
      </c>
      <c r="T5" s="27" t="s">
        <v>191</v>
      </c>
      <c r="V5" s="30"/>
      <c r="X5" s="58" t="s">
        <v>302</v>
      </c>
      <c r="AB5" s="69" t="s">
        <v>324</v>
      </c>
      <c r="AC5" s="69" t="s">
        <v>341</v>
      </c>
    </row>
    <row r="6" spans="1:29" ht="12.75">
      <c r="A6" s="12">
        <v>2021</v>
      </c>
      <c r="B6" s="5" t="s">
        <v>123</v>
      </c>
      <c r="C6" s="5"/>
      <c r="D6" s="4" t="s">
        <v>19</v>
      </c>
      <c r="E6" s="4" t="s">
        <v>20</v>
      </c>
      <c r="F6" s="132" t="s">
        <v>6</v>
      </c>
      <c r="G6" s="133" t="s">
        <v>180</v>
      </c>
      <c r="H6" s="133" t="s">
        <v>181</v>
      </c>
      <c r="I6" s="133" t="s">
        <v>182</v>
      </c>
      <c r="N6" s="28" t="s">
        <v>190</v>
      </c>
      <c r="O6" s="30" t="s">
        <v>191</v>
      </c>
      <c r="T6" s="27" t="s">
        <v>193</v>
      </c>
      <c r="X6" s="58" t="s">
        <v>303</v>
      </c>
      <c r="AB6" s="69" t="s">
        <v>322</v>
      </c>
      <c r="AC6" s="69" t="s">
        <v>340</v>
      </c>
    </row>
    <row r="7" spans="1:29" ht="38.25">
      <c r="A7" s="12">
        <v>2022</v>
      </c>
      <c r="B7" s="5" t="s">
        <v>124</v>
      </c>
      <c r="C7" s="5"/>
      <c r="D7" s="4" t="s">
        <v>22</v>
      </c>
      <c r="E7" s="4" t="s">
        <v>23</v>
      </c>
      <c r="F7" s="132" t="s">
        <v>15</v>
      </c>
      <c r="G7" s="133" t="s">
        <v>424</v>
      </c>
      <c r="H7" s="133" t="s">
        <v>214</v>
      </c>
      <c r="I7" s="133" t="s">
        <v>215</v>
      </c>
      <c r="N7" s="28" t="s">
        <v>192</v>
      </c>
      <c r="O7" s="30" t="s">
        <v>193</v>
      </c>
      <c r="T7" s="27" t="s">
        <v>186</v>
      </c>
      <c r="V7" s="30"/>
      <c r="X7" s="58" t="s">
        <v>304</v>
      </c>
      <c r="AB7" s="69" t="s">
        <v>330</v>
      </c>
      <c r="AC7" s="69" t="s">
        <v>341</v>
      </c>
    </row>
    <row r="8" spans="1:29" ht="12.75">
      <c r="A8" s="12">
        <v>2023</v>
      </c>
      <c r="B8" s="5" t="s">
        <v>125</v>
      </c>
      <c r="C8" s="5"/>
      <c r="D8" s="4" t="s">
        <v>24</v>
      </c>
      <c r="E8" s="4" t="s">
        <v>25</v>
      </c>
      <c r="F8" s="132" t="s">
        <v>15</v>
      </c>
      <c r="G8" s="133" t="s">
        <v>212</v>
      </c>
      <c r="H8" s="133" t="s">
        <v>213</v>
      </c>
      <c r="I8" s="133" t="s">
        <v>5</v>
      </c>
      <c r="J8" s="24"/>
      <c r="K8" s="24"/>
      <c r="L8" s="24"/>
      <c r="N8" s="28" t="s">
        <v>194</v>
      </c>
      <c r="O8" s="30" t="s">
        <v>186</v>
      </c>
      <c r="X8" s="58" t="s">
        <v>305</v>
      </c>
      <c r="AB8" s="69" t="s">
        <v>327</v>
      </c>
      <c r="AC8" s="69" t="s">
        <v>341</v>
      </c>
    </row>
    <row r="9" spans="1:29" ht="38.25">
      <c r="A9" s="12">
        <v>2024</v>
      </c>
      <c r="B9" s="5" t="s">
        <v>126</v>
      </c>
      <c r="C9" s="5"/>
      <c r="D9" s="4" t="s">
        <v>26</v>
      </c>
      <c r="E9" s="4" t="s">
        <v>27</v>
      </c>
      <c r="F9" s="132" t="s">
        <v>15</v>
      </c>
      <c r="G9" s="133" t="s">
        <v>216</v>
      </c>
      <c r="H9" s="133" t="s">
        <v>217</v>
      </c>
      <c r="I9" s="133" t="s">
        <v>136</v>
      </c>
      <c r="X9" s="58" t="s">
        <v>306</v>
      </c>
      <c r="AB9" s="69" t="s">
        <v>326</v>
      </c>
      <c r="AC9" s="69" t="s">
        <v>341</v>
      </c>
    </row>
    <row r="10" spans="1:29" ht="51">
      <c r="A10" s="12">
        <v>2025</v>
      </c>
      <c r="B10" s="5" t="s">
        <v>127</v>
      </c>
      <c r="C10" s="5"/>
      <c r="D10" s="4" t="s">
        <v>28</v>
      </c>
      <c r="E10" s="4" t="s">
        <v>29</v>
      </c>
      <c r="F10" s="132" t="s">
        <v>15</v>
      </c>
      <c r="G10" s="133" t="s">
        <v>137</v>
      </c>
      <c r="H10" s="133" t="s">
        <v>138</v>
      </c>
      <c r="I10" s="133" t="s">
        <v>136</v>
      </c>
      <c r="X10" s="58" t="s">
        <v>307</v>
      </c>
      <c r="AB10" s="69" t="s">
        <v>329</v>
      </c>
      <c r="AC10" s="69" t="s">
        <v>342</v>
      </c>
    </row>
    <row r="11" spans="1:29" ht="51">
      <c r="A11" s="13"/>
      <c r="B11" s="5" t="s">
        <v>128</v>
      </c>
      <c r="C11" s="5"/>
      <c r="D11" s="4" t="s">
        <v>35</v>
      </c>
      <c r="E11" s="4" t="s">
        <v>36</v>
      </c>
      <c r="F11" s="132" t="s">
        <v>15</v>
      </c>
      <c r="G11" s="133" t="s">
        <v>425</v>
      </c>
      <c r="H11" s="133" t="s">
        <v>426</v>
      </c>
      <c r="I11" s="133" t="s">
        <v>136</v>
      </c>
      <c r="X11" s="58" t="s">
        <v>308</v>
      </c>
      <c r="AB11" s="69" t="s">
        <v>331</v>
      </c>
      <c r="AC11" s="69" t="s">
        <v>343</v>
      </c>
    </row>
    <row r="12" spans="1:24" ht="51">
      <c r="A12" s="13"/>
      <c r="B12" s="5" t="s">
        <v>129</v>
      </c>
      <c r="C12" s="5"/>
      <c r="D12" s="4" t="s">
        <v>37</v>
      </c>
      <c r="E12" s="4" t="s">
        <v>38</v>
      </c>
      <c r="F12" s="132" t="s">
        <v>107</v>
      </c>
      <c r="G12" s="133" t="s">
        <v>241</v>
      </c>
      <c r="H12" s="133" t="s">
        <v>242</v>
      </c>
      <c r="I12" s="133" t="s">
        <v>11</v>
      </c>
      <c r="X12" s="58" t="s">
        <v>309</v>
      </c>
    </row>
    <row r="13" spans="1:24" ht="51">
      <c r="A13" s="13"/>
      <c r="B13" s="5" t="s">
        <v>130</v>
      </c>
      <c r="C13" s="5"/>
      <c r="D13" s="4" t="s">
        <v>42</v>
      </c>
      <c r="E13" s="4" t="s">
        <v>43</v>
      </c>
      <c r="F13" s="132" t="s">
        <v>107</v>
      </c>
      <c r="G13" s="133" t="s">
        <v>8</v>
      </c>
      <c r="H13" s="133" t="s">
        <v>9</v>
      </c>
      <c r="I13" s="133" t="s">
        <v>10</v>
      </c>
      <c r="X13" s="58" t="s">
        <v>310</v>
      </c>
    </row>
    <row r="14" spans="4:24" ht="25.5">
      <c r="D14" s="4" t="s">
        <v>47</v>
      </c>
      <c r="E14" s="4" t="s">
        <v>48</v>
      </c>
      <c r="F14" s="132" t="s">
        <v>107</v>
      </c>
      <c r="G14" s="133" t="s">
        <v>210</v>
      </c>
      <c r="H14" s="133" t="s">
        <v>211</v>
      </c>
      <c r="I14" s="133" t="s">
        <v>11</v>
      </c>
      <c r="X14" s="58" t="s">
        <v>311</v>
      </c>
    </row>
    <row r="15" spans="4:24" ht="56.25">
      <c r="D15" s="4" t="s">
        <v>52</v>
      </c>
      <c r="E15" s="4" t="s">
        <v>53</v>
      </c>
      <c r="F15" s="132" t="s">
        <v>107</v>
      </c>
      <c r="G15" s="133" t="s">
        <v>12</v>
      </c>
      <c r="H15" s="133" t="s">
        <v>13</v>
      </c>
      <c r="I15" s="133" t="s">
        <v>14</v>
      </c>
      <c r="X15" s="58" t="s">
        <v>312</v>
      </c>
    </row>
    <row r="16" spans="3:24" ht="12.75">
      <c r="C16" s="14"/>
      <c r="D16" s="4" t="s">
        <v>57</v>
      </c>
      <c r="E16" s="4" t="s">
        <v>58</v>
      </c>
      <c r="F16" s="132" t="s">
        <v>107</v>
      </c>
      <c r="G16" s="133" t="s">
        <v>243</v>
      </c>
      <c r="H16" s="133" t="s">
        <v>244</v>
      </c>
      <c r="I16" s="133" t="s">
        <v>11</v>
      </c>
      <c r="X16" s="59" t="s">
        <v>313</v>
      </c>
    </row>
    <row r="17" spans="4:9" ht="22.5">
      <c r="D17" s="4" t="s">
        <v>62</v>
      </c>
      <c r="E17" s="4" t="s">
        <v>63</v>
      </c>
      <c r="F17" s="132" t="s">
        <v>107</v>
      </c>
      <c r="G17" s="133" t="s">
        <v>208</v>
      </c>
      <c r="H17" s="133" t="s">
        <v>209</v>
      </c>
      <c r="I17" s="133" t="s">
        <v>5</v>
      </c>
    </row>
    <row r="18" spans="4:9" ht="12.75">
      <c r="D18" s="4" t="s">
        <v>67</v>
      </c>
      <c r="E18" s="4" t="s">
        <v>68</v>
      </c>
      <c r="F18" s="132" t="s">
        <v>109</v>
      </c>
      <c r="G18" s="133" t="s">
        <v>427</v>
      </c>
      <c r="H18" s="133" t="s">
        <v>247</v>
      </c>
      <c r="I18" s="133" t="s">
        <v>5</v>
      </c>
    </row>
    <row r="19" spans="4:9" ht="22.5">
      <c r="D19" s="4" t="s">
        <v>74</v>
      </c>
      <c r="E19" s="4" t="s">
        <v>75</v>
      </c>
      <c r="F19" s="132" t="s">
        <v>109</v>
      </c>
      <c r="G19" s="133" t="s">
        <v>245</v>
      </c>
      <c r="H19" s="133" t="s">
        <v>246</v>
      </c>
      <c r="I19" s="133" t="s">
        <v>5</v>
      </c>
    </row>
    <row r="20" spans="4:9" ht="12.75">
      <c r="D20" s="4" t="s">
        <v>80</v>
      </c>
      <c r="E20" s="4" t="s">
        <v>81</v>
      </c>
      <c r="F20" s="132" t="s">
        <v>109</v>
      </c>
      <c r="G20" s="133" t="s">
        <v>249</v>
      </c>
      <c r="H20" s="133" t="s">
        <v>250</v>
      </c>
      <c r="I20" s="133" t="s">
        <v>5</v>
      </c>
    </row>
    <row r="21" spans="4:9" ht="56.25">
      <c r="D21" s="4" t="s">
        <v>82</v>
      </c>
      <c r="E21" s="4" t="s">
        <v>83</v>
      </c>
      <c r="F21" s="132" t="s">
        <v>109</v>
      </c>
      <c r="G21" s="133" t="s">
        <v>12</v>
      </c>
      <c r="H21" s="133" t="s">
        <v>13</v>
      </c>
      <c r="I21" s="133" t="s">
        <v>14</v>
      </c>
    </row>
    <row r="22" spans="4:9" ht="12.75">
      <c r="D22" s="4" t="s">
        <v>87</v>
      </c>
      <c r="E22" s="4" t="s">
        <v>88</v>
      </c>
      <c r="F22" s="132" t="s">
        <v>109</v>
      </c>
      <c r="G22" s="133" t="s">
        <v>251</v>
      </c>
      <c r="H22" s="133" t="s">
        <v>252</v>
      </c>
      <c r="I22" s="133" t="s">
        <v>5</v>
      </c>
    </row>
    <row r="23" spans="4:9" ht="22.5">
      <c r="D23" s="4" t="s">
        <v>92</v>
      </c>
      <c r="E23" s="4" t="s">
        <v>93</v>
      </c>
      <c r="F23" s="132" t="s">
        <v>109</v>
      </c>
      <c r="G23" s="133" t="s">
        <v>208</v>
      </c>
      <c r="H23" s="133" t="s">
        <v>209</v>
      </c>
      <c r="I23" s="133" t="s">
        <v>5</v>
      </c>
    </row>
    <row r="24" spans="4:9" ht="12.75">
      <c r="D24" s="4" t="s">
        <v>112</v>
      </c>
      <c r="E24" s="4" t="s">
        <v>101</v>
      </c>
      <c r="F24" s="132" t="s">
        <v>109</v>
      </c>
      <c r="G24" s="133" t="s">
        <v>180</v>
      </c>
      <c r="H24" s="133" t="s">
        <v>181</v>
      </c>
      <c r="I24" s="133" t="s">
        <v>182</v>
      </c>
    </row>
    <row r="25" spans="4:9" ht="12.75">
      <c r="D25" s="4" t="s">
        <v>105</v>
      </c>
      <c r="E25" s="4" t="s">
        <v>106</v>
      </c>
      <c r="F25" s="132" t="s">
        <v>17</v>
      </c>
      <c r="G25" s="133" t="s">
        <v>140</v>
      </c>
      <c r="H25" s="133" t="s">
        <v>141</v>
      </c>
      <c r="I25" s="133" t="s">
        <v>139</v>
      </c>
    </row>
    <row r="26" spans="4:9" ht="56.25">
      <c r="D26" s="4" t="s">
        <v>107</v>
      </c>
      <c r="E26" s="4" t="s">
        <v>108</v>
      </c>
      <c r="F26" s="132" t="s">
        <v>17</v>
      </c>
      <c r="G26" s="133" t="s">
        <v>218</v>
      </c>
      <c r="H26" s="133" t="s">
        <v>13</v>
      </c>
      <c r="I26" s="133" t="s">
        <v>11</v>
      </c>
    </row>
    <row r="27" spans="4:9" ht="12.75">
      <c r="D27" s="4" t="s">
        <v>109</v>
      </c>
      <c r="E27" s="4" t="s">
        <v>110</v>
      </c>
      <c r="F27" s="132" t="s">
        <v>17</v>
      </c>
      <c r="G27" s="133" t="s">
        <v>142</v>
      </c>
      <c r="H27" s="133" t="s">
        <v>143</v>
      </c>
      <c r="I27" s="133" t="s">
        <v>144</v>
      </c>
    </row>
    <row r="28" spans="6:9" ht="33.75">
      <c r="F28" s="132" t="s">
        <v>19</v>
      </c>
      <c r="G28" s="133" t="s">
        <v>219</v>
      </c>
      <c r="H28" s="133" t="s">
        <v>220</v>
      </c>
      <c r="I28" s="133" t="s">
        <v>21</v>
      </c>
    </row>
    <row r="29" spans="6:9" ht="56.25">
      <c r="F29" s="132" t="s">
        <v>19</v>
      </c>
      <c r="G29" s="133" t="s">
        <v>12</v>
      </c>
      <c r="H29" s="133" t="s">
        <v>13</v>
      </c>
      <c r="I29" s="133" t="s">
        <v>14</v>
      </c>
    </row>
    <row r="30" spans="6:9" ht="22.5">
      <c r="F30" s="132" t="s">
        <v>22</v>
      </c>
      <c r="G30" s="133" t="s">
        <v>145</v>
      </c>
      <c r="H30" s="133" t="s">
        <v>146</v>
      </c>
      <c r="I30" s="133" t="s">
        <v>147</v>
      </c>
    </row>
    <row r="31" spans="6:9" ht="12.75">
      <c r="F31" s="132" t="s">
        <v>22</v>
      </c>
      <c r="G31" s="133" t="s">
        <v>148</v>
      </c>
      <c r="H31" s="133" t="s">
        <v>149</v>
      </c>
      <c r="I31" s="133" t="s">
        <v>147</v>
      </c>
    </row>
    <row r="32" spans="6:9" ht="12.75">
      <c r="F32" s="132" t="s">
        <v>22</v>
      </c>
      <c r="G32" s="133" t="s">
        <v>221</v>
      </c>
      <c r="H32" s="133" t="s">
        <v>222</v>
      </c>
      <c r="I32" s="133" t="s">
        <v>147</v>
      </c>
    </row>
    <row r="33" spans="6:9" ht="12.75">
      <c r="F33" s="132" t="s">
        <v>24</v>
      </c>
      <c r="G33" s="133" t="s">
        <v>150</v>
      </c>
      <c r="H33" s="133" t="s">
        <v>151</v>
      </c>
      <c r="I33" s="133" t="s">
        <v>152</v>
      </c>
    </row>
    <row r="34" spans="6:9" ht="12.75">
      <c r="F34" s="132" t="s">
        <v>24</v>
      </c>
      <c r="G34" s="133" t="s">
        <v>223</v>
      </c>
      <c r="H34" s="133" t="s">
        <v>224</v>
      </c>
      <c r="I34" s="133" t="s">
        <v>11</v>
      </c>
    </row>
    <row r="35" spans="6:9" ht="12.75">
      <c r="F35" s="132" t="s">
        <v>26</v>
      </c>
      <c r="G35" s="133" t="s">
        <v>153</v>
      </c>
      <c r="H35" s="133" t="s">
        <v>154</v>
      </c>
      <c r="I35" s="133" t="s">
        <v>155</v>
      </c>
    </row>
    <row r="36" spans="6:9" ht="12.75">
      <c r="F36" s="132" t="s">
        <v>28</v>
      </c>
      <c r="G36" s="133" t="s">
        <v>33</v>
      </c>
      <c r="H36" s="133" t="s">
        <v>34</v>
      </c>
      <c r="I36" s="133" t="s">
        <v>32</v>
      </c>
    </row>
    <row r="37" spans="6:9" ht="12.75">
      <c r="F37" s="132" t="s">
        <v>28</v>
      </c>
      <c r="G37" s="133" t="s">
        <v>30</v>
      </c>
      <c r="H37" s="133" t="s">
        <v>31</v>
      </c>
      <c r="I37" s="133" t="s">
        <v>32</v>
      </c>
    </row>
    <row r="38" spans="6:9" ht="12.75">
      <c r="F38" s="132" t="s">
        <v>28</v>
      </c>
      <c r="G38" s="133" t="s">
        <v>156</v>
      </c>
      <c r="H38" s="133" t="s">
        <v>157</v>
      </c>
      <c r="I38" s="133" t="s">
        <v>32</v>
      </c>
    </row>
    <row r="39" spans="6:9" ht="12.75">
      <c r="F39" s="132" t="s">
        <v>28</v>
      </c>
      <c r="G39" s="133" t="s">
        <v>180</v>
      </c>
      <c r="H39" s="133" t="s">
        <v>181</v>
      </c>
      <c r="I39" s="133" t="s">
        <v>182</v>
      </c>
    </row>
    <row r="40" spans="6:9" ht="12.75">
      <c r="F40" s="132" t="s">
        <v>35</v>
      </c>
      <c r="G40" s="133" t="s">
        <v>159</v>
      </c>
      <c r="H40" s="133" t="s">
        <v>160</v>
      </c>
      <c r="I40" s="133" t="s">
        <v>158</v>
      </c>
    </row>
    <row r="41" spans="6:9" ht="12.75">
      <c r="F41" s="132" t="s">
        <v>37</v>
      </c>
      <c r="G41" s="133" t="s">
        <v>39</v>
      </c>
      <c r="H41" s="133" t="s">
        <v>40</v>
      </c>
      <c r="I41" s="133" t="s">
        <v>41</v>
      </c>
    </row>
    <row r="42" spans="6:9" ht="56.25">
      <c r="F42" s="132" t="s">
        <v>37</v>
      </c>
      <c r="G42" s="133" t="s">
        <v>12</v>
      </c>
      <c r="H42" s="133" t="s">
        <v>13</v>
      </c>
      <c r="I42" s="133" t="s">
        <v>14</v>
      </c>
    </row>
    <row r="43" spans="6:9" ht="33.75">
      <c r="F43" s="132" t="s">
        <v>37</v>
      </c>
      <c r="G43" s="133" t="s">
        <v>225</v>
      </c>
      <c r="H43" s="133" t="s">
        <v>226</v>
      </c>
      <c r="I43" s="133" t="s">
        <v>41</v>
      </c>
    </row>
    <row r="44" spans="6:9" ht="12.75">
      <c r="F44" s="132" t="s">
        <v>42</v>
      </c>
      <c r="G44" s="133" t="s">
        <v>428</v>
      </c>
      <c r="H44" s="133" t="s">
        <v>248</v>
      </c>
      <c r="I44" s="133" t="s">
        <v>5</v>
      </c>
    </row>
    <row r="45" spans="6:9" ht="12.75">
      <c r="F45" s="132" t="s">
        <v>42</v>
      </c>
      <c r="G45" s="133" t="s">
        <v>45</v>
      </c>
      <c r="H45" s="133" t="s">
        <v>46</v>
      </c>
      <c r="I45" s="133" t="s">
        <v>44</v>
      </c>
    </row>
    <row r="46" spans="6:9" ht="12.75">
      <c r="F46" s="132" t="s">
        <v>42</v>
      </c>
      <c r="G46" s="133" t="s">
        <v>229</v>
      </c>
      <c r="H46" s="133" t="s">
        <v>230</v>
      </c>
      <c r="I46" s="133" t="s">
        <v>44</v>
      </c>
    </row>
    <row r="47" spans="6:9" ht="12.75">
      <c r="F47" s="132" t="s">
        <v>42</v>
      </c>
      <c r="G47" s="133" t="s">
        <v>227</v>
      </c>
      <c r="H47" s="133" t="s">
        <v>228</v>
      </c>
      <c r="I47" s="133" t="s">
        <v>44</v>
      </c>
    </row>
    <row r="48" spans="6:9" ht="12.75">
      <c r="F48" s="132" t="s">
        <v>42</v>
      </c>
      <c r="G48" s="133" t="s">
        <v>231</v>
      </c>
      <c r="H48" s="133" t="s">
        <v>232</v>
      </c>
      <c r="I48" s="133" t="s">
        <v>44</v>
      </c>
    </row>
    <row r="49" spans="6:9" ht="22.5">
      <c r="F49" s="132" t="s">
        <v>47</v>
      </c>
      <c r="G49" s="133" t="s">
        <v>49</v>
      </c>
      <c r="H49" s="133" t="s">
        <v>50</v>
      </c>
      <c r="I49" s="133" t="s">
        <v>51</v>
      </c>
    </row>
    <row r="50" spans="6:9" ht="56.25">
      <c r="F50" s="132" t="s">
        <v>47</v>
      </c>
      <c r="G50" s="133" t="s">
        <v>12</v>
      </c>
      <c r="H50" s="133" t="s">
        <v>13</v>
      </c>
      <c r="I50" s="133" t="s">
        <v>14</v>
      </c>
    </row>
    <row r="51" spans="6:9" ht="22.5">
      <c r="F51" s="132" t="s">
        <v>47</v>
      </c>
      <c r="G51" s="133" t="s">
        <v>208</v>
      </c>
      <c r="H51" s="133" t="s">
        <v>209</v>
      </c>
      <c r="I51" s="133" t="s">
        <v>5</v>
      </c>
    </row>
    <row r="52" spans="6:9" ht="12.75">
      <c r="F52" s="132" t="s">
        <v>47</v>
      </c>
      <c r="G52" s="133" t="s">
        <v>180</v>
      </c>
      <c r="H52" s="133" t="s">
        <v>181</v>
      </c>
      <c r="I52" s="133" t="s">
        <v>182</v>
      </c>
    </row>
    <row r="53" spans="6:9" ht="12.75">
      <c r="F53" s="132" t="s">
        <v>52</v>
      </c>
      <c r="G53" s="133" t="s">
        <v>54</v>
      </c>
      <c r="H53" s="133" t="s">
        <v>55</v>
      </c>
      <c r="I53" s="133" t="s">
        <v>56</v>
      </c>
    </row>
    <row r="54" spans="6:9" ht="12.75">
      <c r="F54" s="134" t="s">
        <v>57</v>
      </c>
      <c r="G54" s="133" t="s">
        <v>212</v>
      </c>
      <c r="H54" s="133" t="s">
        <v>213</v>
      </c>
      <c r="I54" s="133" t="s">
        <v>5</v>
      </c>
    </row>
    <row r="55" spans="6:9" ht="12.75">
      <c r="F55" s="132" t="s">
        <v>57</v>
      </c>
      <c r="G55" s="133" t="s">
        <v>59</v>
      </c>
      <c r="H55" s="133" t="s">
        <v>60</v>
      </c>
      <c r="I55" s="133" t="s">
        <v>61</v>
      </c>
    </row>
    <row r="56" spans="6:9" ht="56.25">
      <c r="F56" s="132" t="s">
        <v>57</v>
      </c>
      <c r="G56" s="133" t="s">
        <v>12</v>
      </c>
      <c r="H56" s="133" t="s">
        <v>13</v>
      </c>
      <c r="I56" s="133" t="s">
        <v>14</v>
      </c>
    </row>
    <row r="57" spans="6:9" ht="22.5">
      <c r="F57" s="132" t="s">
        <v>57</v>
      </c>
      <c r="G57" s="133" t="s">
        <v>208</v>
      </c>
      <c r="H57" s="133" t="s">
        <v>209</v>
      </c>
      <c r="I57" s="133" t="s">
        <v>5</v>
      </c>
    </row>
    <row r="58" spans="6:9" ht="22.5">
      <c r="F58" s="132" t="s">
        <v>57</v>
      </c>
      <c r="G58" s="133" t="s">
        <v>208</v>
      </c>
      <c r="H58" s="133" t="s">
        <v>209</v>
      </c>
      <c r="I58" s="133" t="s">
        <v>5</v>
      </c>
    </row>
    <row r="59" spans="6:9" ht="12.75">
      <c r="F59" s="132" t="s">
        <v>62</v>
      </c>
      <c r="G59" s="133" t="s">
        <v>65</v>
      </c>
      <c r="H59" s="133" t="s">
        <v>66</v>
      </c>
      <c r="I59" s="133" t="s">
        <v>64</v>
      </c>
    </row>
    <row r="60" spans="6:9" ht="12.75">
      <c r="F60" s="132" t="s">
        <v>67</v>
      </c>
      <c r="G60" s="133" t="s">
        <v>72</v>
      </c>
      <c r="H60" s="133" t="s">
        <v>73</v>
      </c>
      <c r="I60" s="133" t="s">
        <v>71</v>
      </c>
    </row>
    <row r="61" spans="6:9" ht="12.75">
      <c r="F61" s="132" t="s">
        <v>67</v>
      </c>
      <c r="G61" s="133" t="s">
        <v>69</v>
      </c>
      <c r="H61" s="133" t="s">
        <v>70</v>
      </c>
      <c r="I61" s="133" t="s">
        <v>71</v>
      </c>
    </row>
    <row r="62" spans="6:9" ht="12.75">
      <c r="F62" s="134" t="s">
        <v>67</v>
      </c>
      <c r="G62" s="133" t="s">
        <v>233</v>
      </c>
      <c r="H62" s="133" t="s">
        <v>234</v>
      </c>
      <c r="I62" s="133" t="s">
        <v>71</v>
      </c>
    </row>
    <row r="63" spans="6:9" ht="12.75">
      <c r="F63" s="132" t="s">
        <v>67</v>
      </c>
      <c r="G63" s="133" t="s">
        <v>235</v>
      </c>
      <c r="H63" s="133" t="s">
        <v>236</v>
      </c>
      <c r="I63" s="133" t="s">
        <v>71</v>
      </c>
    </row>
    <row r="64" spans="6:9" ht="12.75">
      <c r="F64" s="132" t="s">
        <v>67</v>
      </c>
      <c r="G64" s="133" t="s">
        <v>180</v>
      </c>
      <c r="H64" s="133" t="s">
        <v>181</v>
      </c>
      <c r="I64" s="133" t="s">
        <v>182</v>
      </c>
    </row>
    <row r="65" spans="6:9" ht="12.75">
      <c r="F65" s="132" t="s">
        <v>74</v>
      </c>
      <c r="G65" s="133" t="s">
        <v>76</v>
      </c>
      <c r="H65" s="133" t="s">
        <v>77</v>
      </c>
      <c r="I65" s="133" t="s">
        <v>78</v>
      </c>
    </row>
    <row r="66" spans="6:9" ht="12.75">
      <c r="F66" s="132" t="s">
        <v>74</v>
      </c>
      <c r="G66" s="133" t="s">
        <v>237</v>
      </c>
      <c r="H66" s="133" t="s">
        <v>238</v>
      </c>
      <c r="I66" s="133" t="s">
        <v>5</v>
      </c>
    </row>
    <row r="67" spans="6:9" ht="12.75">
      <c r="F67" s="132" t="s">
        <v>74</v>
      </c>
      <c r="G67" s="133" t="s">
        <v>429</v>
      </c>
      <c r="H67" s="133">
        <v>6037009138</v>
      </c>
      <c r="I67" s="133">
        <v>603701001</v>
      </c>
    </row>
    <row r="68" spans="6:9" ht="22.5">
      <c r="F68" s="132" t="s">
        <v>74</v>
      </c>
      <c r="G68" s="133" t="s">
        <v>208</v>
      </c>
      <c r="H68" s="133" t="s">
        <v>209</v>
      </c>
      <c r="I68" s="133" t="s">
        <v>5</v>
      </c>
    </row>
    <row r="69" spans="6:9" ht="12.75">
      <c r="F69" s="132" t="s">
        <v>74</v>
      </c>
      <c r="G69" s="133" t="s">
        <v>161</v>
      </c>
      <c r="H69" s="133" t="s">
        <v>162</v>
      </c>
      <c r="I69" s="133" t="s">
        <v>79</v>
      </c>
    </row>
    <row r="70" spans="6:9" ht="12.75">
      <c r="F70" s="132" t="s">
        <v>74</v>
      </c>
      <c r="G70" s="133" t="s">
        <v>180</v>
      </c>
      <c r="H70" s="133" t="s">
        <v>181</v>
      </c>
      <c r="I70" s="133" t="s">
        <v>182</v>
      </c>
    </row>
    <row r="71" spans="6:9" ht="12.75">
      <c r="F71" s="132" t="s">
        <v>80</v>
      </c>
      <c r="G71" s="133" t="s">
        <v>163</v>
      </c>
      <c r="H71" s="133" t="s">
        <v>164</v>
      </c>
      <c r="I71" s="133" t="s">
        <v>165</v>
      </c>
    </row>
    <row r="72" spans="6:9" ht="12.75">
      <c r="F72" s="132" t="s">
        <v>82</v>
      </c>
      <c r="G72" s="133" t="s">
        <v>424</v>
      </c>
      <c r="H72" s="133" t="s">
        <v>214</v>
      </c>
      <c r="I72" s="133" t="s">
        <v>215</v>
      </c>
    </row>
    <row r="73" spans="6:9" ht="12.75">
      <c r="F73" s="132" t="s">
        <v>82</v>
      </c>
      <c r="G73" s="133" t="s">
        <v>85</v>
      </c>
      <c r="H73" s="133" t="s">
        <v>86</v>
      </c>
      <c r="I73" s="133" t="s">
        <v>84</v>
      </c>
    </row>
    <row r="74" spans="6:9" ht="12.75">
      <c r="F74" s="132" t="s">
        <v>87</v>
      </c>
      <c r="G74" s="133" t="s">
        <v>89</v>
      </c>
      <c r="H74" s="133" t="s">
        <v>90</v>
      </c>
      <c r="I74" s="133" t="s">
        <v>91</v>
      </c>
    </row>
    <row r="75" spans="6:9" ht="22.5">
      <c r="F75" s="132" t="s">
        <v>87</v>
      </c>
      <c r="G75" s="133" t="s">
        <v>208</v>
      </c>
      <c r="H75" s="133" t="s">
        <v>209</v>
      </c>
      <c r="I75" s="133" t="s">
        <v>5</v>
      </c>
    </row>
    <row r="76" spans="6:9" ht="12.75">
      <c r="F76" s="132" t="s">
        <v>92</v>
      </c>
      <c r="G76" s="133" t="s">
        <v>99</v>
      </c>
      <c r="H76" s="133" t="s">
        <v>100</v>
      </c>
      <c r="I76" s="133" t="s">
        <v>96</v>
      </c>
    </row>
    <row r="77" spans="6:9" ht="22.5">
      <c r="F77" s="134" t="s">
        <v>92</v>
      </c>
      <c r="G77" s="133" t="s">
        <v>94</v>
      </c>
      <c r="H77" s="133" t="s">
        <v>95</v>
      </c>
      <c r="I77" s="133" t="s">
        <v>96</v>
      </c>
    </row>
    <row r="78" spans="6:9" ht="22.5">
      <c r="F78" s="132" t="s">
        <v>92</v>
      </c>
      <c r="G78" s="133" t="s">
        <v>97</v>
      </c>
      <c r="H78" s="133" t="s">
        <v>98</v>
      </c>
      <c r="I78" s="133" t="s">
        <v>96</v>
      </c>
    </row>
    <row r="79" spans="6:9" ht="56.25">
      <c r="F79" s="132" t="s">
        <v>92</v>
      </c>
      <c r="G79" s="133" t="s">
        <v>218</v>
      </c>
      <c r="H79" s="133" t="s">
        <v>13</v>
      </c>
      <c r="I79" s="133" t="s">
        <v>11</v>
      </c>
    </row>
    <row r="80" spans="6:9" ht="12.75">
      <c r="F80" s="132" t="s">
        <v>92</v>
      </c>
      <c r="G80" s="133" t="s">
        <v>239</v>
      </c>
      <c r="H80" s="133" t="s">
        <v>240</v>
      </c>
      <c r="I80" s="133" t="s">
        <v>96</v>
      </c>
    </row>
    <row r="81" spans="6:9" ht="12.75">
      <c r="F81" s="132" t="s">
        <v>92</v>
      </c>
      <c r="G81" s="133" t="s">
        <v>180</v>
      </c>
      <c r="H81" s="133" t="s">
        <v>181</v>
      </c>
      <c r="I81" s="133" t="s">
        <v>182</v>
      </c>
    </row>
    <row r="82" spans="6:9" ht="22.5">
      <c r="F82" s="132" t="s">
        <v>430</v>
      </c>
      <c r="G82" s="133" t="s">
        <v>102</v>
      </c>
      <c r="H82" s="133" t="s">
        <v>103</v>
      </c>
      <c r="I82" s="133" t="s">
        <v>104</v>
      </c>
    </row>
    <row r="83" spans="6:9" ht="12.75">
      <c r="F83" s="132" t="s">
        <v>430</v>
      </c>
      <c r="G83" s="133" t="s">
        <v>180</v>
      </c>
      <c r="H83" s="133" t="s">
        <v>181</v>
      </c>
      <c r="I83" s="133" t="s">
        <v>182</v>
      </c>
    </row>
    <row r="84" spans="6:9" ht="12.75">
      <c r="F84" s="132" t="s">
        <v>105</v>
      </c>
      <c r="G84" s="133" t="s">
        <v>166</v>
      </c>
      <c r="H84" s="133" t="s">
        <v>167</v>
      </c>
      <c r="I84" s="133" t="s">
        <v>168</v>
      </c>
    </row>
    <row r="85" spans="1:11" s="32" customFormat="1" ht="12.75">
      <c r="A85" s="31"/>
      <c r="F85" s="135"/>
      <c r="G85" s="135"/>
      <c r="H85" s="135"/>
      <c r="I85" s="135"/>
      <c r="J85" s="33"/>
      <c r="K85" s="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_followHyperlin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/>
  <sheetProtection sheet="1" objects="1" scenarios="1" formatCell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18.2.43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2018-04-10T08:18:22Z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PSK.OPEN.INFO.FACT.WARM</vt:lpwstr>
  </property>
  <property fmtid="{D5CDD505-2E9C-101B-9397-08002B2CF9AE}" pid="3" name="CurrentVersion">
    <vt:lpwstr>18.2.43</vt:lpwstr>
  </property>
  <property fmtid="{D5CDD505-2E9C-101B-9397-08002B2CF9AE}" pid="4" name="Status">
    <vt:lpwstr>2</vt:lpwstr>
  </property>
</Properties>
</file>