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Предложение!$210:$212</definedName>
    <definedName name="OFFER_TARIFF_A_5">Предложение!$271:$273</definedName>
    <definedName name="OFFER_TARIFF_A_COLDVSNA_1">Предложение!$51:$53</definedName>
    <definedName name="OFFER_TARIFF_A_COLDVSNA_2">Предложение!$115:$117</definedName>
    <definedName name="OFFER_TARIFF_A_COLDVSNA_3">Предложение!$176:$178</definedName>
    <definedName name="OFFER_TARIFF_A_COLDVSNA_4">Предложение!$237:$239</definedName>
    <definedName name="OFFER_TARIFF_A_COLDVSNA_5">Предложение!$298:$300</definedName>
    <definedName name="OFFER_TARIFF_A_HOTVSNA_1">Предложение!$66:$68</definedName>
    <definedName name="OFFER_TARIFF_A_HOTVSNA_2">Предложение!$130:$132</definedName>
    <definedName name="OFFER_TARIFF_A_HOTVSNA_3">Предложение!$191:$193</definedName>
    <definedName name="OFFER_TARIFF_A_HOTVSNA_4">Предложение!$252:$254</definedName>
    <definedName name="OFFER_TARIFF_A_HOTVSNA_5">Предложение!$313:$315</definedName>
    <definedName name="OFFER_TARIFF_A_VOTV_1">Предложение!$75:$77</definedName>
    <definedName name="OFFER_TARIFF_A_VOTV_2">Предложение!$139:$141</definedName>
    <definedName name="OFFER_TARIFF_A_VOTV_3">Предложение!$200:$202</definedName>
    <definedName name="OFFER_TARIFF_A_VOTV_4">Предложение!$261:$263</definedName>
    <definedName name="OFFER_TARIFF_A_VOTV_5">Предложение!$322:$324</definedName>
    <definedName name="OFFER_TARIFF_B_1">Предложение!$27:$29</definedName>
    <definedName name="OFFER_TARIFF_B_2">Предложение!$90:$93</definedName>
    <definedName name="OFFER_TARIFF_B_3">Предложение!$152:$154</definedName>
    <definedName name="OFFER_TARIFF_B_4">Предложение!$213:$215</definedName>
    <definedName name="OFFER_TARIFF_B_5">Предложение!$274:$276</definedName>
    <definedName name="OFFER_TARIFF_B_COLDVSNA_1">Предложение!$54:$56</definedName>
    <definedName name="OFFER_TARIFF_B_COLDVSNA_2">Предложение!$118:$120</definedName>
    <definedName name="OFFER_TARIFF_B_COLDVSNA_3">Предложение!$179:$181</definedName>
    <definedName name="OFFER_TARIFF_B_COLDVSNA_4">Предложение!$240:$242</definedName>
    <definedName name="OFFER_TARIFF_B_COLDVSNA_5">Предложение!$301:$303</definedName>
    <definedName name="OFFER_TARIFF_B_HOTVSNA_1">Предложение!$69:$71</definedName>
    <definedName name="OFFER_TARIFF_B_HOTVSNA_2">Предложение!$133:$135</definedName>
    <definedName name="OFFER_TARIFF_B_HOTVSNA_3">Предложение!$194:$196</definedName>
    <definedName name="OFFER_TARIFF_B_HOTVSNA_4">Предложение!$255:$257</definedName>
    <definedName name="OFFER_TARIFF_B_HOTVSNA_5">Предложение!$316:$318</definedName>
    <definedName name="OFFER_TARIFF_B_VOTV_1">Предложение!$78:$80</definedName>
    <definedName name="OFFER_TARIFF_B_VOTV_2">Предложение!$142:$144</definedName>
    <definedName name="OFFER_TARIFF_B_VOTV_3">Предложение!$203:$205</definedName>
    <definedName name="OFFER_TARIFF_B_VOTV_4">Предложение!$264:$266</definedName>
    <definedName name="OFFER_TARIFF_B_VOTV_5">Предложение!$325:$327</definedName>
    <definedName name="OFFER_TARIFF_C_1">Предложение!$30:$32</definedName>
    <definedName name="OFFER_TARIFF_C_2">Предложение!$94:$96</definedName>
    <definedName name="OFFER_TARIFF_C_3">Предложение!$155:$157</definedName>
    <definedName name="OFFER_TARIFF_C_4">Предложение!$216:$218</definedName>
    <definedName name="OFFER_TARIFF_C_5">Предложение!$277:$279</definedName>
    <definedName name="OFFER_TARIFF_C_COLDVSNA_1">Предложение!$57:$59</definedName>
    <definedName name="OFFER_TARIFF_C_COLDVSNA_2">Предложение!$121:$123</definedName>
    <definedName name="OFFER_TARIFF_C_COLDVSNA_3">Предложение!$182:$184</definedName>
    <definedName name="OFFER_TARIFF_C_COLDVSNA_4">Предложение!$243:$245</definedName>
    <definedName name="OFFER_TARIFF_C_COLDVSNA_5">Предложение!$304:$306</definedName>
    <definedName name="OFFER_TARIFF_C_HOTVSNA_1">Предложение!$72:$74</definedName>
    <definedName name="OFFER_TARIFF_C_HOTVSNA_2">Предложение!$136:$138</definedName>
    <definedName name="OFFER_TARIFF_C_HOTVSNA_3">Предложение!$197:$199</definedName>
    <definedName name="OFFER_TARIFF_C_HOTVSNA_4">Предложение!$258:$260</definedName>
    <definedName name="OFFER_TARIFF_C_HOTVSNA_5">Предложение!$319:$321</definedName>
    <definedName name="OFFER_TARIFF_C_VOTV_1">Предложение!$81:$83</definedName>
    <definedName name="OFFER_TARIFF_C_VOTV_2">Предложение!$145:$147</definedName>
    <definedName name="OFFER_TARIFF_C_VOTV_3">Предложение!$206:$208</definedName>
    <definedName name="OFFER_TARIFF_C_VOTV_4">Предложение!$267:$269</definedName>
    <definedName name="OFFER_TARIFF_C_VOTV_5">Предложение!$328:$330</definedName>
    <definedName name="OFFER_TARIFF_D_1">Предложение!$33:$35</definedName>
    <definedName name="OFFER_TARIFF_D_2">Предложение!$97:$99</definedName>
    <definedName name="OFFER_TARIFF_D_3">Предложение!$158:$160</definedName>
    <definedName name="OFFER_TARIFF_D_4">Предложение!$219:$221</definedName>
    <definedName name="OFFER_TARIFF_D_5">Предложение!$280:$282</definedName>
    <definedName name="OFFER_TARIFF_D_COLDVSNA_1">Предложение!$60:$62</definedName>
    <definedName name="OFFER_TARIFF_D_COLDVSNA_2">Предложение!$124:$126</definedName>
    <definedName name="OFFER_TARIFF_D_COLDVSNA_3">Предложение!$185:$187</definedName>
    <definedName name="OFFER_TARIFF_D_COLDVSNA_4">Предложение!$246:$248</definedName>
    <definedName name="OFFER_TARIFF_D_COLDVSNA_5">Предложение!$307:$309</definedName>
    <definedName name="OFFER_TARIFF_E_COLDVSNA_1">Предложение!$63:$65</definedName>
    <definedName name="OFFER_TARIFF_E_COLDVSNA_2">Предложение!$127:$129</definedName>
    <definedName name="OFFER_TARIFF_E_COLDVSNA_3">Предложение!$188:$190</definedName>
    <definedName name="OFFER_TARIFF_E_COLDVSNA_4">Предложение!$249:$251</definedName>
    <definedName name="OFFER_TARIFF_E_COLDVSNA_5">Предложение!$310:$312</definedName>
    <definedName name="OFFER_TARIFF_E1_1">Предложение!$36:$38</definedName>
    <definedName name="OFFER_TARIFF_E1_2">Предложение!$100:$102</definedName>
    <definedName name="OFFER_TARIFF_E1_3">Предложение!$161:$163</definedName>
    <definedName name="OFFER_TARIFF_E1_4">Предложение!$222:$224</definedName>
    <definedName name="OFFER_TARIFF_E1_5">Предложение!$283:$285</definedName>
    <definedName name="OFFER_TARIFF_E2_1">Предложение!$39:$41</definedName>
    <definedName name="OFFER_TARIFF_E2_2">Предложение!$103:$105</definedName>
    <definedName name="OFFER_TARIFF_E2_3">Предложение!$164:$166</definedName>
    <definedName name="OFFER_TARIFF_E2_4">Предложение!$225:$227</definedName>
    <definedName name="OFFER_TARIFF_E2_5">Предложение!$286:$288</definedName>
    <definedName name="OFFER_TARIFF_F_1">Предложение!$42:$44</definedName>
    <definedName name="OFFER_TARIFF_F_2">Предложение!$106:$108</definedName>
    <definedName name="OFFER_TARIFF_F_3">Предложение!$167:$169</definedName>
    <definedName name="OFFER_TARIFF_F_4">Предложение!$228:$230</definedName>
    <definedName name="OFFER_TARIFF_F_5">Предложение!$289:$291</definedName>
    <definedName name="OFFER_TARIFF_G_1">Предложение!$45:$47</definedName>
    <definedName name="OFFER_TARIFF_G_2">Предложение!$109:$111</definedName>
    <definedName name="OFFER_TARIFF_G_3">Предложение!$170:$172</definedName>
    <definedName name="OFFER_TARIFF_G_4">Предложение!$231:$233</definedName>
    <definedName name="OFFER_TARIFF_G_5">Предложение!$292:$294</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Предложение!$G$178</definedName>
    <definedName name="pIns_PT_VTAR_A_COLDVSNA_OFFER_4">Предложение!$G$239</definedName>
    <definedName name="pIns_PT_VTAR_A_COLDVSNA_OFFER_5">Предложение!$G$300</definedName>
    <definedName name="pIns_PT_VTAR_A_COLDVSNA_OFFER5">Предложение!$G$300</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Предложение!$G$193</definedName>
    <definedName name="pIns_PT_VTAR_A_HOTVSNA_OFFER_4">Предложение!$G$254</definedName>
    <definedName name="pIns_PT_VTAR_A_HOTVSNA_OFFER_5">Предложение!$G$315</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Предложение!$G$212</definedName>
    <definedName name="pIns_PT_VTAR_A_OFFER_5">Предложение!$G$273</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Предложение!$G$202</definedName>
    <definedName name="pIns_PT_VTAR_A_VOTV_OFFER_4">Предложение!$G$263</definedName>
    <definedName name="pIns_PT_VTAR_A_VOTV_OFFER_5">Предложение!$G$324</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Предложение!$G$181</definedName>
    <definedName name="pIns_PT_VTAR_B_COLDVSNA_OFFER_4">Предложение!$G$242</definedName>
    <definedName name="pIns_PT_VTAR_B_COLDVSNA_OFFER_5">Предложение!$G$303</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Предложение!$G$196</definedName>
    <definedName name="pIns_PT_VTAR_B_HOTVSNA_OFFER_4">Предложение!$G$257</definedName>
    <definedName name="pIns_PT_VTAR_B_HOTVSNA_OFFER_5">Предложение!$G$318</definedName>
    <definedName name="pIns_PT_VTAR_B_OFFER_1">Предложение!$G$29</definedName>
    <definedName name="pIns_PT_VTAR_B_OFFER_2">Предложение!$G$93</definedName>
    <definedName name="pIns_PT_VTAR_B_OFFER_3">Предложение!$G$154</definedName>
    <definedName name="pIns_PT_VTAR_B_OFFER_4">Предложение!$G$215</definedName>
    <definedName name="pIns_PT_VTAR_B_OFFER_5">Предложение!$G$276</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Предложение!$G$205</definedName>
    <definedName name="pIns_PT_VTAR_B_VOTV_OFFER_4">Предложение!$G$266</definedName>
    <definedName name="pIns_PT_VTAR_B_VOTV_OFFER_5">Предложение!$G$327</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Предложение!$G$184</definedName>
    <definedName name="pIns_PT_VTAR_C_COLDVSNA_OFFER_4">Предложение!$G$245</definedName>
    <definedName name="pIns_PT_VTAR_C_COLDVSNA_OFFER_5">Предложение!$G$306</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Предложение!$G$199</definedName>
    <definedName name="pIns_PT_VTAR_C_HOTVSNA_OFFER_4">Предложение!$G$260</definedName>
    <definedName name="pIns_PT_VTAR_C_HOTVSNA_OFFER_5">Предложение!$G$321</definedName>
    <definedName name="pIns_PT_VTAR_C_OFFER_1">Предложение!$G$32</definedName>
    <definedName name="pIns_PT_VTAR_C_OFFER_2">Предложение!$G$96</definedName>
    <definedName name="pIns_PT_VTAR_C_OFFER_3">Предложение!$G$157</definedName>
    <definedName name="pIns_PT_VTAR_C_OFFER_4">Предложение!$G$218</definedName>
    <definedName name="pIns_PT_VTAR_C_OFFER_5">Предложение!$G$279</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Предложение!$G$208</definedName>
    <definedName name="pIns_PT_VTAR_C_VOTV_OFFER_4">Предложение!$G$269</definedName>
    <definedName name="pIns_PT_VTAR_C_VOTV_OFFER_5">Предложение!$G$330</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Предложение!$G$187</definedName>
    <definedName name="pIns_PT_VTAR_D_COLDVSNA_OFFER_4">Предложение!$G$248</definedName>
    <definedName name="pIns_PT_VTAR_D_COLDVSNA_OFFER_5">Предложение!$G$309</definedName>
    <definedName name="pIns_PT_VTAR_D_OFFER_1">Предложение!$G$35</definedName>
    <definedName name="pIns_PT_VTAR_D_OFFER_2">Предложение!$G$99</definedName>
    <definedName name="pIns_PT_VTAR_D_OFFER_3">Предложение!$G$160</definedName>
    <definedName name="pIns_PT_VTAR_D_OFFER_4">Предложение!$G$221</definedName>
    <definedName name="pIns_PT_VTAR_D_OFFER_5">Предложение!$G$282</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Предложение!$G$190</definedName>
    <definedName name="pIns_PT_VTAR_E_COLDVSNA_OFFER_4">Предложение!$G$251</definedName>
    <definedName name="pIns_PT_VTAR_E_COLDVSNA_OFFER_5">Предложение!$G$312</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Предложение!$G$163</definedName>
    <definedName name="pIns_PT_VTAR_E1_OFFER_4">Предложение!$G$224</definedName>
    <definedName name="pIns_PT_VTAR_E1_OFFER_5">Предложение!$G$285</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Предложение!$G$166</definedName>
    <definedName name="pIns_PT_VTAR_E2_OFFER_4">Предложение!$G$227</definedName>
    <definedName name="pIns_PT_VTAR_E2_OFFER_5">Предложение!$G$288</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Предложение!$G$169</definedName>
    <definedName name="pIns_PT_VTAR_F_OFFER_4">Предложение!$G$230</definedName>
    <definedName name="pIns_PT_VTAR_F_OFFER_5">Предложение!$G$291</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Предложение!$G$172</definedName>
    <definedName name="pIns_PT_VTAR_G_OFFER_4">Предложение!$G$233</definedName>
    <definedName name="pIns_PT_VTAR_G_OFFER_5">Предложение!$G$294</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Предложение!$G$175</definedName>
    <definedName name="pIns_PT_VTAR_H_OFFER_4">Предложение!$G$236</definedName>
    <definedName name="pIns_PT_VTAR_H_OFFER_5">Предложение!$G$297</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Предложение!$L$331</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Предложение!$L$331</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<sst xmlns="http://schemas.openxmlformats.org/spreadsheetml/2006/main" count="13349" uniqueCount="3383">
  <si>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</si>
  <si>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</si>
  <si>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</si>
  <si>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</si>
  <si>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</si>
  <si>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</si>
  <si>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</si>
  <si>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</si>
  <si>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</si>
  <si>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</si>
  <si>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</si>
  <si>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</si>
  <si>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</si>
  <si>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26371467</t>
  </si>
  <si>
    <t>Flag_Row_Size</t>
  </si>
  <si>
    <t>Субъект РФ</t>
  </si>
  <si>
    <t>Псковская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</si>
  <si>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</si>
  <si>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</si>
  <si>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</si>
  <si>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</si>
  <si>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</si>
  <si>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</si>
  <si>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</si>
  <si>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</si>
  <si>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</si>
  <si>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</si>
  <si>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</si>
  <si>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</si>
  <si>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</si>
  <si>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</si>
  <si>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</si>
  <si>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</si>
  <si>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</si>
  <si>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</si>
  <si>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</si>
  <si>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</si>
  <si>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</si>
  <si>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</si>
  <si>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</si>
  <si>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</si>
  <si>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ТР-01-05-2025/-3644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</si>
  <si>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</si>
  <si>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</si>
  <si>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</si>
  <si>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ТР-01-03-2026/-2807</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</si>
  <si>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</si>
  <si>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</si>
  <si>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</si>
  <si>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</si>
  <si>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</si>
  <si>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</si>
  <si>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600402001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</si>
  <si>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</si>
  <si>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</si>
  <si>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</si>
  <si>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</si>
  <si>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</si>
  <si>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</si>
  <si>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</si>
  <si>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</si>
  <si>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</si>
  <si>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</si>
  <si>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</si>
  <si>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</si>
  <si>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</si>
  <si>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</si>
  <si>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</si>
  <si>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</si>
  <si>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</si>
  <si>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</si>
  <si>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182711,РФ, Псковская область, р.п. Дедовичи</t>
  </si>
  <si>
    <t>Фамилия, имя, отчество руководителя</t>
  </si>
  <si>
    <t>Голубев Евгений Геннадьевич</t>
  </si>
  <si>
    <t>Ответственный за заполнение формы</t>
  </si>
  <si>
    <t>Фамилия, имя, отчество</t>
  </si>
  <si>
    <t>Лунева Елена Павловна</t>
  </si>
  <si>
    <t>Должность</t>
  </si>
  <si>
    <t>Начальник Планово-экономического отдела</t>
  </si>
  <si>
    <t>Контактный телефон</t>
  </si>
  <si>
    <t>8(81136)96-256</t>
  </si>
  <si>
    <t>E-mail</t>
  </si>
  <si>
    <t>LunevaEP@psk.ogk2.ru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</si>
  <si>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</si>
  <si>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</si>
  <si>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</si>
  <si>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</si>
  <si>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</si>
  <si>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</si>
  <si>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</si>
  <si>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</si>
  <si>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</si>
  <si>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</si>
  <si>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</si>
  <si>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</si>
  <si>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</si>
  <si>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</si>
  <si>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</si>
  <si>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</si>
  <si>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</si>
  <si>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t>
  </si>
  <si>
    <t>Дедовичский</t>
  </si>
  <si>
    <t>58510000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</si>
  <si>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</si>
  <si>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</si>
  <si>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</si>
  <si>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</si>
  <si>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</si>
  <si>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</si>
  <si>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</si>
  <si>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</si>
  <si>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</si>
  <si>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</si>
  <si>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</si>
  <si>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</si>
  <si>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</si>
  <si>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</si>
  <si>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</si>
  <si>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</si>
  <si>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</si>
  <si>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</si>
  <si>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</si>
  <si>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</si>
  <si>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</si>
  <si>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</si>
  <si>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</si>
  <si>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</si>
  <si>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</si>
  <si>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</si>
  <si>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</si>
  <si>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</si>
  <si>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</si>
  <si>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</si>
  <si>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</si>
  <si>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</si>
  <si>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</si>
  <si>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</si>
  <si>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</si>
  <si>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</si>
  <si>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</si>
  <si>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</si>
  <si>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</si>
  <si>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</si>
  <si>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</si>
  <si>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</si>
  <si>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</si>
  <si>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</si>
  <si>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</si>
  <si>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</si>
  <si>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</si>
  <si>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</si>
  <si>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</si>
  <si>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</si>
  <si>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</si>
  <si>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</si>
  <si>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</si>
  <si>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</si>
  <si>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</si>
  <si>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</si>
  <si>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</si>
  <si>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</si>
  <si>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</si>
  <si>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
</t>
  </si>
  <si>
    <t>"4190066"</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</si>
  <si>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</si>
  <si>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</si>
  <si>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</si>
  <si>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</si>
  <si>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</si>
  <si>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</si>
  <si>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</si>
  <si>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</si>
  <si>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</si>
  <si>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</si>
  <si>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</si>
  <si>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</si>
  <si>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</si>
  <si>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</si>
  <si>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</si>
  <si>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</si>
  <si>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</si>
  <si>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</si>
  <si>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</si>
  <si>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</si>
  <si>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</si>
  <si>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</si>
  <si>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</si>
  <si>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</si>
  <si>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</si>
  <si>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</si>
  <si>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</si>
  <si>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</si>
  <si>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</si>
  <si>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</si>
  <si>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</si>
  <si>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</si>
  <si>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</si>
  <si>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</si>
  <si>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</si>
  <si>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</si>
  <si>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</si>
  <si>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</si>
  <si>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</si>
  <si>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</si>
  <si>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</si>
  <si>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</si>
  <si>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</si>
  <si>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</si>
  <si>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</si>
  <si>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</si>
  <si>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</si>
  <si>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</si>
  <si>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</si>
  <si>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</si>
  <si>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</si>
  <si>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</si>
  <si>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</si>
  <si>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</si>
  <si>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</si>
  <si>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</si>
  <si>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</si>
  <si>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</si>
  <si>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</si>
  <si>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</si>
  <si>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</si>
  <si>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</si>
  <si>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</si>
  <si>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</si>
  <si>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</si>
  <si>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</si>
  <si>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</si>
  <si>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</si>
  <si>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</si>
  <si>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</si>
  <si>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</si>
  <si>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</si>
  <si>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</si>
  <si>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</si>
  <si>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</si>
  <si>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</si>
  <si>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</si>
  <si>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</si>
  <si>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</si>
  <si>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</si>
  <si>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</si>
  <si>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</si>
  <si>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</si>
  <si>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</si>
  <si>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</si>
  <si>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</si>
  <si>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</si>
  <si>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</si>
  <si>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</si>
  <si>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</si>
  <si>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</si>
  <si>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</si>
  <si>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</si>
  <si>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</si>
  <si>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</si>
  <si>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</si>
  <si>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</si>
  <si>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</si>
  <si>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</si>
  <si>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</si>
  <si>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</si>
  <si>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</si>
  <si>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</si>
  <si>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</si>
  <si>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</si>
  <si>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</si>
  <si>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</si>
  <si>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</si>
  <si>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</si>
  <si>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</si>
  <si>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</si>
  <si>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</si>
  <si>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</si>
  <si>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</si>
  <si>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</si>
  <si>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</si>
  <si>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</si>
  <si>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</si>
  <si>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</si>
  <si>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</si>
  <si>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</si>
  <si>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</si>
  <si>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</si>
  <si>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</si>
  <si>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</si>
  <si>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</si>
  <si>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</si>
  <si>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</si>
  <si>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</si>
  <si>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</si>
  <si>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</si>
  <si>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</si>
  <si>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</si>
  <si>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</si>
  <si>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</si>
  <si>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</si>
  <si>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</si>
  <si>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</si>
  <si>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</si>
  <si>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</si>
  <si>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</si>
  <si>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</si>
  <si>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</si>
  <si>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</si>
  <si>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</si>
  <si>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</si>
  <si>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</si>
  <si>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</si>
  <si>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</si>
  <si>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</si>
  <si>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</si>
  <si>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</si>
  <si>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</si>
  <si>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</si>
  <si>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</si>
  <si>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</si>
  <si>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</si>
  <si>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</si>
  <si>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</si>
  <si>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</si>
  <si>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</si>
  <si>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</si>
  <si>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</si>
  <si>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</si>
  <si>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</si>
  <si>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</si>
  <si>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</si>
  <si>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</si>
  <si>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</si>
  <si>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</si>
  <si>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</si>
  <si>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</si>
  <si>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</si>
  <si>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</si>
  <si>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</si>
  <si>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</si>
  <si>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</si>
  <si>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</si>
  <si>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</si>
  <si>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</si>
  <si>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</si>
  <si>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</si>
  <si>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</si>
  <si>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</si>
  <si>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</si>
  <si>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</si>
  <si>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</si>
  <si>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</si>
  <si>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</si>
  <si>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</si>
  <si>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</si>
  <si>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</si>
  <si>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</si>
  <si>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</si>
  <si>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</si>
  <si>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</si>
  <si>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</si>
  <si>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</si>
  <si>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</si>
  <si>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</si>
  <si>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</si>
  <si>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</si>
  <si>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</si>
  <si>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</si>
  <si>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</si>
  <si>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</si>
  <si>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</si>
  <si>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</si>
  <si>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</si>
  <si>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</si>
  <si>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</si>
  <si>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</si>
  <si>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</si>
  <si>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</si>
  <si>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</si>
  <si>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</si>
  <si>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</si>
  <si>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</si>
  <si>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</si>
  <si>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</si>
  <si>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</si>
  <si>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</si>
  <si>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</si>
  <si>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</si>
  <si>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</si>
  <si>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</si>
  <si>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</si>
  <si>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</si>
  <si>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</si>
  <si>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</si>
  <si>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</si>
  <si>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</si>
  <si>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</si>
  <si>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</si>
  <si>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</si>
  <si>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</si>
  <si>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</si>
  <si>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</si>
  <si>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</si>
  <si>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</si>
  <si>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</si>
  <si>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</si>
  <si>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</si>
  <si>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</si>
  <si>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</si>
  <si>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</si>
  <si>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</si>
  <si>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</si>
  <si>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</si>
  <si>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</si>
  <si>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</si>
  <si>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</si>
  <si>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</si>
  <si>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</si>
  <si>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</si>
  <si>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</si>
  <si>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</si>
  <si>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</si>
  <si>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</si>
  <si>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</si>
  <si>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</si>
  <si>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</si>
  <si>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</si>
  <si>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</si>
  <si>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</si>
  <si>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</si>
  <si>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</si>
  <si>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</si>
  <si>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</si>
  <si>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</si>
  <si>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</si>
  <si>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</si>
  <si>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</si>
  <si>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</si>
  <si>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</si>
  <si>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</si>
  <si>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</si>
  <si>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</si>
  <si>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</si>
  <si>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</si>
  <si>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</si>
  <si>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</si>
  <si>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</si>
  <si>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</si>
  <si>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</si>
  <si>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</si>
  <si>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</si>
  <si>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</si>
  <si>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</si>
  <si>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</si>
  <si>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</si>
  <si>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</si>
  <si>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</si>
  <si>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</si>
  <si>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</si>
  <si>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</si>
  <si>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</si>
  <si>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</si>
  <si>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</si>
  <si>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</si>
  <si>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</si>
  <si>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</si>
  <si>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</si>
  <si>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</si>
  <si>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</si>
  <si>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</si>
  <si>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</si>
  <si>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</si>
  <si>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</si>
  <si>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</si>
  <si>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</si>
  <si>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</si>
  <si>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</si>
  <si>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</si>
  <si>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</si>
  <si>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</si>
  <si>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</si>
  <si>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</si>
  <si>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</si>
  <si>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</si>
  <si>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</si>
  <si>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</si>
  <si>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</si>
  <si>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</si>
  <si>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</si>
  <si>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</si>
  <si>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</si>
  <si>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</si>
  <si>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</si>
  <si>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</si>
  <si>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</si>
  <si>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</si>
  <si>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</si>
  <si>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</si>
  <si>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</si>
  <si>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</si>
  <si>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</si>
  <si>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</si>
  <si>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</si>
  <si>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</si>
  <si>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</si>
  <si>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</si>
  <si>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</si>
  <si>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</si>
  <si>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</si>
  <si>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</si>
  <si>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</si>
  <si>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</si>
  <si>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</si>
  <si>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</si>
  <si>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</si>
  <si>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</si>
  <si>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</si>
  <si>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</si>
  <si>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</si>
  <si>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</si>
  <si>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</si>
  <si>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</si>
  <si>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</si>
  <si>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</si>
  <si>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</si>
  <si>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</si>
  <si>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</si>
  <si>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</si>
  <si>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</si>
  <si>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</si>
  <si>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</si>
  <si>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</si>
  <si>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</si>
  <si>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</si>
  <si>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</si>
  <si>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</si>
  <si>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</si>
  <si>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</si>
  <si>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</si>
  <si>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</si>
  <si>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</si>
  <si>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</si>
  <si>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</si>
  <si>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</si>
  <si>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</si>
  <si>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</si>
  <si>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</si>
  <si>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</si>
  <si>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</si>
  <si>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</si>
  <si>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</si>
  <si>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</si>
  <si>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</si>
  <si>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</si>
  <si>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</si>
  <si>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</si>
  <si>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</si>
  <si>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</si>
  <si>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</si>
  <si>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</si>
  <si>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</si>
  <si>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</si>
  <si>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</si>
  <si>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</si>
  <si>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</si>
  <si>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</si>
  <si>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</si>
  <si>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</si>
  <si>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</si>
  <si>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</si>
  <si>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</si>
  <si>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</si>
  <si>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</si>
  <si>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</si>
  <si>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</si>
  <si>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</si>
  <si>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</si>
  <si>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</si>
  <si>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</si>
  <si>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</si>
  <si>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</si>
  <si>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</si>
  <si>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</si>
  <si>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</si>
  <si>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</si>
  <si>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</si>
  <si>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</si>
  <si>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</si>
  <si>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</si>
  <si>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</si>
  <si>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</si>
  <si>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</si>
  <si>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</si>
  <si>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</si>
  <si>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</si>
  <si>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</si>
  <si>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</si>
  <si>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</si>
  <si>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</si>
  <si>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</si>
  <si>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</si>
  <si>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</si>
  <si>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</si>
  <si>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</si>
  <si>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</si>
  <si>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</si>
  <si>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</si>
  <si>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</si>
  <si>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</si>
  <si>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</si>
  <si>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</si>
  <si>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</si>
  <si>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</si>
  <si>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</si>
  <si>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</si>
  <si>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</si>
  <si>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</si>
  <si>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</si>
  <si>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</si>
  <si>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</si>
  <si>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</si>
  <si>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</si>
  <si>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</si>
  <si>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</si>
  <si>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</si>
  <si>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</si>
  <si>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</si>
  <si>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</si>
  <si>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</si>
  <si>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</si>
  <si>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</si>
  <si>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</si>
  <si>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</si>
  <si>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</si>
  <si>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</si>
  <si>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</si>
  <si>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</si>
  <si>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</si>
  <si>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</si>
  <si>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</si>
  <si>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</si>
  <si>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</si>
  <si>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</si>
  <si>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</si>
  <si>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</si>
  <si>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</si>
  <si>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</si>
  <si>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</si>
  <si>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</si>
  <si>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</si>
  <si>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</si>
  <si>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</si>
  <si>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</si>
  <si>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</si>
  <si>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</si>
  <si>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</si>
  <si>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</si>
  <si>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</si>
  <si>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</si>
  <si>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</si>
  <si>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</si>
  <si>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</si>
  <si>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</si>
  <si>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</si>
  <si>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</si>
  <si>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</si>
  <si>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</si>
  <si>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</si>
  <si>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</si>
  <si>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</si>
  <si>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</si>
  <si>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</si>
  <si>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</si>
  <si>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</si>
  <si>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</si>
  <si>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</si>
  <si>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</si>
  <si>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</si>
  <si>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</si>
  <si>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</si>
  <si>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</si>
  <si>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</si>
  <si>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</si>
  <si>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</si>
  <si>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</si>
  <si>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</si>
  <si>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</si>
  <si>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</si>
  <si>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</si>
  <si>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</si>
  <si>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</si>
  <si>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</si>
  <si>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</si>
  <si>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</si>
  <si>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</si>
  <si>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</si>
  <si>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</si>
  <si>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</si>
  <si>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</si>
  <si>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</si>
  <si>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</si>
  <si>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</si>
  <si>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</si>
  <si>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</si>
  <si>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</si>
  <si>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</si>
  <si>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</si>
  <si>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</si>
  <si>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</si>
  <si>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</si>
  <si>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</si>
  <si>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</si>
  <si>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</si>
  <si>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</si>
  <si>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</si>
  <si>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</si>
  <si>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</si>
  <si>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</si>
  <si>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</si>
  <si>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</si>
  <si>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</si>
  <si>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</si>
  <si>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</si>
  <si>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</si>
  <si>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</si>
  <si>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</si>
  <si>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</si>
  <si>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</si>
  <si>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</si>
  <si>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</si>
  <si>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</si>
  <si>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</si>
  <si>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</si>
  <si>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</si>
  <si>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</si>
  <si>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</si>
  <si>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</si>
  <si>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</si>
  <si>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</si>
  <si>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</si>
  <si>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</si>
  <si>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</si>
  <si>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</si>
  <si>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</si>
  <si>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</si>
  <si>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</si>
  <si>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</si>
  <si>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</si>
  <si>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</si>
  <si>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</si>
  <si>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</si>
  <si>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</si>
  <si>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</si>
  <si>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</si>
  <si>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</si>
  <si>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</si>
  <si>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</si>
  <si>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</si>
  <si>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</si>
  <si>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</si>
  <si>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</si>
  <si>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</si>
  <si>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</si>
  <si>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</si>
  <si>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</si>
  <si>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</si>
  <si>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</si>
  <si>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</si>
  <si>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</si>
  <si>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</si>
  <si>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</si>
  <si>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</si>
  <si>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</si>
  <si>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</si>
  <si>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</si>
  <si>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</si>
  <si>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</si>
  <si>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</si>
  <si>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</si>
  <si>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</si>
  <si>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</si>
  <si>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</si>
  <si>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</si>
  <si>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</si>
  <si>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</si>
  <si>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</si>
  <si>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</si>
  <si>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</si>
  <si>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</si>
  <si>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</si>
  <si>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</si>
  <si>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</si>
  <si>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</si>
  <si>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</si>
  <si>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</si>
  <si>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</si>
  <si>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</si>
  <si>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</si>
  <si>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</si>
  <si>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</si>
  <si>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</si>
  <si>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</si>
  <si>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</si>
  <si>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</si>
  <si>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</si>
  <si>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</si>
  <si>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</si>
  <si>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</si>
  <si>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</si>
  <si>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</si>
  <si>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</si>
  <si>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</si>
  <si>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</si>
  <si>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</si>
  <si>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</si>
  <si>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</si>
  <si>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</si>
  <si>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</si>
  <si>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</si>
  <si>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</si>
  <si>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</si>
  <si>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</si>
  <si>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</si>
  <si>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</si>
  <si>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</si>
  <si>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</si>
  <si>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</si>
  <si>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</si>
  <si>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</si>
  <si>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</si>
  <si>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</si>
  <si>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</si>
  <si>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</si>
  <si>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</si>
  <si>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</si>
  <si>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</si>
  <si>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</si>
  <si>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</si>
  <si>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</si>
  <si>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</si>
  <si>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</si>
  <si>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</si>
  <si>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</si>
  <si>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</si>
  <si>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</si>
  <si>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</si>
  <si>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</si>
  <si>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</si>
  <si>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</si>
  <si>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</si>
  <si>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</si>
  <si>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</si>
  <si>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</si>
  <si>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</si>
  <si>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</si>
  <si>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</si>
  <si>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</si>
  <si>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</si>
  <si>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</si>
  <si>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</si>
  <si>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</si>
  <si>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</si>
  <si>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</si>
  <si>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</si>
  <si>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</si>
  <si>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</si>
  <si>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</si>
  <si>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</si>
  <si>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</si>
  <si>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</si>
  <si>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</si>
  <si>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</si>
  <si>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</si>
  <si>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</si>
  <si>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</si>
  <si>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</si>
  <si>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</si>
  <si>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</si>
  <si>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</si>
  <si>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</si>
  <si>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</si>
  <si>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</si>
  <si>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</si>
  <si>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</si>
  <si>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</si>
  <si>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</si>
  <si>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</si>
  <si>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</si>
  <si>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</si>
  <si>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</si>
  <si>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</si>
  <si>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</si>
  <si>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</si>
  <si>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</si>
  <si>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</si>
  <si>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</si>
  <si>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</si>
  <si>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</si>
  <si>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</si>
  <si>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</si>
  <si>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</si>
  <si>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</si>
  <si>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</si>
  <si>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</si>
  <si>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</si>
  <si>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</si>
  <si>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</si>
  <si>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</si>
  <si>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</si>
  <si>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</si>
  <si>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</si>
  <si>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</si>
  <si>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</si>
  <si>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</si>
  <si>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</si>
  <si>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</si>
  <si>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</si>
  <si>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</si>
  <si>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</si>
  <si>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</si>
  <si>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</si>
  <si>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</si>
  <si>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</si>
  <si>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</si>
  <si>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</si>
  <si>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</si>
  <si>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</si>
  <si>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</si>
  <si>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</si>
  <si>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</si>
  <si>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</si>
  <si>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</si>
  <si>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</si>
  <si>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</si>
  <si>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</si>
  <si>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</si>
  <si>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</si>
  <si>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</si>
  <si>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</si>
  <si>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</si>
  <si>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</si>
  <si>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</si>
  <si>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</si>
  <si>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</si>
  <si>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</si>
  <si>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</si>
  <si>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</si>
  <si>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</si>
  <si>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</si>
  <si>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</si>
  <si>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</si>
  <si>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</si>
  <si>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</si>
  <si>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</si>
  <si>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</si>
  <si>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</si>
  <si>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</si>
  <si>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</si>
  <si>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</si>
  <si>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</si>
  <si>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</si>
  <si>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</si>
  <si>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</si>
  <si>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</si>
  <si>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</si>
  <si>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</si>
  <si>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</si>
  <si>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</si>
  <si>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</si>
  <si>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</si>
  <si>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</si>
  <si>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</si>
  <si>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</si>
  <si>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</si>
  <si>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</si>
  <si>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</si>
  <si>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</si>
  <si>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</si>
  <si>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</si>
  <si>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</si>
  <si>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</si>
  <si>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</si>
  <si>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</si>
  <si>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</si>
  <si>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</si>
  <si>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</si>
  <si>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</si>
  <si>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</si>
  <si>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</si>
  <si>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</si>
  <si>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</si>
  <si>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</si>
  <si>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</si>
  <si>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</si>
  <si>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</si>
  <si>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</si>
  <si>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</si>
  <si>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</si>
  <si>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</si>
  <si>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</si>
  <si>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</si>
  <si>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</si>
  <si>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</si>
  <si>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</si>
  <si>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</si>
  <si>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</si>
  <si>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</si>
  <si>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</si>
  <si>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</si>
  <si>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</si>
  <si>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</si>
  <si>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</si>
  <si>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</si>
  <si>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</si>
  <si>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</si>
  <si>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</si>
  <si>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</si>
  <si>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</si>
  <si>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</si>
  <si>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</si>
  <si>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</si>
  <si>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</si>
  <si>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</si>
  <si>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</si>
  <si>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</si>
  <si>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</si>
  <si>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</si>
  <si>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</si>
  <si>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</si>
  <si>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</si>
  <si>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</si>
  <si>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</si>
  <si>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</si>
  <si>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</si>
  <si>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</si>
  <si>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</si>
  <si>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</si>
  <si>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</si>
  <si>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</si>
  <si>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</si>
  <si>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</si>
  <si>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</si>
  <si>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</si>
  <si>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</si>
  <si>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</si>
  <si>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</si>
  <si>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</si>
  <si>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</si>
  <si>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</si>
  <si>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</si>
  <si>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</si>
  <si>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</si>
  <si>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</si>
  <si>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</si>
  <si>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</si>
  <si>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</si>
  <si>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</si>
  <si>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</si>
  <si>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</si>
  <si>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</si>
  <si>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</si>
  <si>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</si>
  <si>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</si>
  <si>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</si>
  <si>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</si>
  <si>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</si>
  <si>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</si>
  <si>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</si>
  <si>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</si>
  <si>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</si>
  <si>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</si>
  <si>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</si>
  <si>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</si>
  <si>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</si>
  <si>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</si>
  <si>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</si>
  <si>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</si>
  <si>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</si>
  <si>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</si>
  <si>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</si>
  <si>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</si>
  <si>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</si>
  <si>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</si>
  <si>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</si>
  <si>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</si>
  <si>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</si>
  <si>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</si>
  <si>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</si>
  <si>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</si>
  <si>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</si>
  <si>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</si>
  <si>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</si>
  <si>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</si>
  <si>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</si>
  <si>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</si>
  <si>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</si>
  <si>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</si>
  <si>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</si>
  <si>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</si>
  <si>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</si>
  <si>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</si>
  <si>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</si>
  <si>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</si>
  <si>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</si>
  <si>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</si>
  <si>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</si>
  <si>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</si>
  <si>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</si>
  <si>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</si>
  <si>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</si>
  <si>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</si>
  <si>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</si>
  <si>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</si>
  <si>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</si>
  <si>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</si>
  <si>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</si>
  <si>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</si>
  <si>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</si>
  <si>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</si>
  <si>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</si>
  <si>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</si>
  <si>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</si>
  <si>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</si>
  <si>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</si>
  <si>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</si>
  <si>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</si>
  <si>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</si>
  <si>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</si>
  <si>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</si>
  <si>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</si>
  <si>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</si>
  <si>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</si>
  <si>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</si>
  <si>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</si>
  <si>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</si>
  <si>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</si>
  <si>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</si>
  <si>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</si>
  <si>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</si>
  <si>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</si>
  <si>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</si>
  <si>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</si>
  <si>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</si>
  <si>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</si>
  <si>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</si>
  <si>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</si>
  <si>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</si>
  <si>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</si>
  <si>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</si>
  <si>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</si>
  <si>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</si>
  <si>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</si>
  <si>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</si>
  <si>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</si>
  <si>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</si>
  <si>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</si>
  <si>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https://portal.eias.ru/Portal/DownloadPage.aspx?type=12&amp;guid=49e63c3b-900e-4c0d-8e45-3eb8d3136b64</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</si>
  <si>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</si>
  <si>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</si>
  <si>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</si>
  <si>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ПАО "ОГК-2"</t>
  </si>
  <si>
    <t>http://zakupki.ogk2.ru/main/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</si>
  <si>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</si>
  <si>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ПАО "ОГК-2" www.ogk2.ru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</si>
  <si>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</si>
  <si>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</si>
  <si>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</si>
  <si>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</si>
  <si>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</si>
  <si>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</si>
  <si>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</si>
  <si>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</si>
  <si>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</si>
  <si>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</si>
  <si>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</si>
  <si>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</si>
  <si>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</si>
  <si>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</si>
  <si>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</si>
  <si>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</si>
  <si>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</si>
  <si>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</si>
  <si>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</si>
  <si>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</si>
  <si>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</si>
  <si>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</si>
  <si>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</si>
  <si>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</si>
  <si>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</si>
  <si>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</si>
  <si>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</si>
  <si>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</si>
  <si>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</si>
  <si>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</si>
  <si>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</si>
  <si>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</si>
  <si>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</si>
  <si>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</si>
  <si>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</si>
  <si>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</si>
  <si>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</si>
  <si>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</si>
  <si>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</si>
  <si>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</si>
  <si>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</si>
  <si>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</si>
  <si>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</si>
  <si>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</si>
  <si>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</si>
  <si>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</si>
  <si>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</si>
  <si>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</si>
  <si>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</si>
  <si>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</si>
  <si>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</si>
  <si>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</si>
  <si>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</si>
  <si>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</si>
  <si>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</si>
  <si>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</si>
  <si>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</si>
  <si>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</si>
  <si>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</si>
  <si>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</si>
  <si>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</si>
  <si>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</si>
  <si>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</si>
  <si>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</si>
  <si>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</si>
  <si>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</si>
  <si>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</si>
  <si>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</si>
  <si>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</si>
  <si>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</si>
  <si>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</si>
  <si>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</si>
  <si>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</si>
  <si>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</si>
  <si>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</si>
  <si>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</si>
  <si>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</si>
  <si>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</si>
  <si>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</si>
  <si>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</si>
  <si>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</si>
  <si>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</si>
  <si>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</si>
  <si>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</si>
  <si>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</si>
  <si>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</si>
  <si>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</si>
  <si>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</si>
  <si>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</si>
  <si>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</si>
  <si>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</si>
  <si>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</si>
  <si>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</si>
  <si>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</si>
  <si>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</si>
  <si>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</si>
  <si>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</si>
  <si>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</si>
  <si>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</si>
  <si>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</si>
  <si>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</si>
  <si>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</si>
  <si>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</si>
  <si>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</si>
  <si>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</si>
  <si>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</si>
  <si>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</si>
  <si>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</si>
  <si>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</si>
  <si>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</si>
  <si>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</si>
  <si>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</si>
  <si>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</si>
  <si>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</si>
  <si>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</si>
  <si>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</si>
  <si>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</si>
  <si>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</si>
  <si>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</si>
  <si>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</si>
  <si>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</si>
  <si>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</si>
  <si>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</si>
  <si>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</si>
  <si>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</si>
  <si>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</si>
  <si>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</si>
  <si>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</si>
  <si>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</si>
  <si>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</si>
  <si>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</si>
  <si>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</si>
  <si>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</si>
  <si>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</si>
  <si>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</si>
  <si>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</si>
  <si>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</si>
  <si>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</si>
  <si>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</si>
  <si>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</si>
  <si>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</si>
  <si>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</si>
  <si>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</si>
  <si>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</si>
  <si>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</si>
  <si>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</si>
  <si>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</si>
  <si>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</si>
  <si>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</si>
  <si>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</si>
  <si>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</si>
  <si>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</si>
  <si>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</si>
  <si>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</si>
  <si>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</si>
  <si>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</si>
  <si>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</si>
  <si>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</si>
  <si>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</si>
  <si>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</si>
  <si>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</si>
  <si>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</si>
  <si>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</si>
  <si>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</si>
  <si>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</si>
  <si>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</si>
  <si>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</si>
  <si>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</si>
  <si>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</si>
  <si>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</si>
  <si>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</si>
  <si>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</si>
  <si>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</si>
  <si>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</si>
  <si>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</si>
  <si>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</si>
  <si>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</si>
  <si>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</si>
  <si>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</si>
  <si>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</si>
  <si>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</si>
  <si>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</si>
  <si>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</si>
  <si>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</si>
  <si>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</si>
  <si>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</si>
  <si>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</si>
  <si>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</si>
  <si>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</si>
  <si>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</si>
  <si>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</si>
  <si>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</si>
  <si>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</si>
  <si>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</si>
  <si>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</si>
  <si>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</si>
  <si>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</si>
  <si>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</si>
  <si>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</si>
  <si>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</si>
  <si>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</si>
  <si>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</si>
  <si>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</si>
  <si>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</si>
  <si>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</si>
  <si>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</si>
  <si>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</si>
  <si>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</si>
  <si>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</si>
  <si>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</si>
  <si>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</si>
  <si>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</si>
  <si>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</si>
  <si>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</si>
  <si>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</si>
  <si>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</si>
  <si>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</si>
  <si>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</si>
  <si>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</si>
  <si>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</si>
  <si>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</si>
  <si>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</si>
  <si>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</si>
  <si>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</si>
  <si>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</si>
  <si>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</si>
  <si>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</si>
  <si>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</si>
  <si>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</si>
  <si>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</si>
  <si>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</si>
  <si>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</si>
  <si>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</si>
  <si>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</si>
  <si>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</si>
  <si>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</si>
  <si>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</si>
  <si>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</si>
  <si>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</si>
  <si>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</si>
  <si>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</si>
  <si>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</si>
  <si>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</si>
  <si>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</si>
  <si>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</si>
  <si>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</si>
  <si>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</si>
  <si>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</si>
  <si>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</si>
  <si>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</si>
  <si>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</si>
  <si>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</si>
  <si>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</si>
  <si>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</si>
  <si>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</si>
  <si>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</si>
  <si>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</si>
  <si>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</si>
  <si>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</si>
  <si>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</si>
  <si>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</si>
  <si>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</si>
  <si>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</si>
  <si>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</si>
  <si>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</si>
  <si>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</si>
  <si>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</si>
  <si>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</si>
  <si>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</si>
  <si>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</si>
  <si>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</si>
  <si>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</si>
  <si>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</si>
  <si>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</si>
  <si>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</si>
  <si>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</si>
  <si>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</si>
  <si>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</si>
  <si>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</si>
  <si>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</si>
  <si>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</si>
  <si>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</si>
  <si>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</si>
  <si>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</si>
  <si>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</si>
  <si>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</si>
  <si>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</si>
  <si>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</si>
  <si>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</si>
  <si>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</si>
  <si>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</si>
  <si>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</si>
  <si>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</si>
  <si>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</si>
  <si>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</si>
  <si>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</si>
  <si>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</si>
  <si>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</si>
  <si>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</si>
  <si>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</si>
  <si>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</si>
  <si>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</si>
  <si>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</si>
  <si>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</si>
  <si>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</si>
  <si>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</si>
  <si>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</si>
  <si>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</si>
  <si>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</si>
  <si>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</si>
  <si>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</si>
  <si>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</si>
  <si>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</si>
  <si>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</si>
  <si>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</si>
  <si>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</si>
  <si>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</si>
  <si>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</si>
  <si>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</si>
  <si>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</si>
  <si>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</si>
  <si>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</si>
  <si>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</si>
  <si>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</si>
  <si>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</si>
  <si>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</si>
  <si>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</si>
  <si>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</si>
  <si>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</si>
  <si>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</si>
  <si>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</si>
  <si>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</si>
  <si>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</si>
  <si>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</si>
  <si>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</si>
  <si>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</si>
  <si>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</si>
  <si>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</si>
  <si>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</si>
  <si>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</si>
  <si>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</si>
  <si>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</si>
  <si>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</si>
  <si>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</si>
  <si>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</si>
  <si>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</si>
  <si>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</si>
  <si>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</si>
  <si>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</si>
  <si>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</si>
  <si>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</si>
  <si>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</si>
  <si>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</si>
  <si>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</si>
  <si>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</si>
  <si>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</si>
  <si>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</si>
  <si>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</si>
  <si>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</si>
  <si>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</si>
  <si>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</si>
  <si>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</si>
  <si>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</si>
  <si>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</si>
  <si>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</si>
  <si>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</si>
  <si>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</si>
  <si>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</si>
  <si>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</si>
  <si>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</si>
  <si>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</si>
  <si>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</si>
  <si>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</si>
  <si>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</si>
  <si>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</si>
  <si>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</si>
  <si>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</si>
  <si>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</si>
  <si>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</si>
  <si>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</si>
  <si>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</si>
  <si>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</si>
  <si>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</si>
  <si>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</si>
  <si>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</si>
  <si>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</si>
  <si>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</si>
  <si>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</si>
  <si>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</si>
  <si>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</si>
  <si>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</si>
  <si>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</si>
  <si>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</si>
  <si>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</si>
  <si>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</si>
  <si>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</si>
  <si>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</si>
  <si>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</si>
  <si>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</si>
  <si>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</si>
  <si>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</si>
  <si>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</si>
  <si>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</si>
  <si>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</si>
  <si>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</si>
  <si>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</si>
  <si>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</si>
  <si>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</si>
  <si>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</si>
  <si>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</si>
  <si>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</si>
  <si>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</si>
  <si>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</si>
  <si>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</si>
  <si>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</si>
  <si>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</si>
  <si>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</si>
  <si>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</si>
  <si>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</si>
  <si>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</si>
  <si>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</si>
  <si>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</si>
  <si>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</si>
  <si>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</si>
  <si>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</si>
  <si>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</si>
  <si>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</si>
  <si>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</si>
  <si>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</si>
  <si>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</si>
  <si>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</si>
  <si>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</si>
  <si>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</si>
  <si>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</si>
  <si>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</si>
  <si>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</si>
  <si>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</si>
  <si>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</si>
  <si>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</si>
  <si>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</si>
  <si>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</si>
  <si>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</si>
  <si>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</si>
  <si>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</si>
  <si>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</si>
  <si>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</si>
  <si>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</si>
  <si>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</si>
  <si>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</si>
  <si>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</si>
  <si>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</si>
  <si>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</si>
  <si>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</si>
  <si>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</si>
  <si>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</si>
  <si>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</si>
  <si>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</si>
  <si>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</si>
  <si>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</si>
  <si>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</si>
  <si>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</si>
  <si>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</si>
  <si>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</si>
  <si>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</si>
  <si>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</si>
  <si>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</si>
  <si>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</si>
  <si>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</si>
  <si>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</si>
  <si>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</si>
  <si>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</si>
  <si>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</si>
  <si>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</si>
  <si>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</si>
  <si>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</si>
  <si>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</si>
  <si>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</si>
  <si>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</si>
  <si>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</si>
  <si>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</si>
  <si>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</si>
  <si>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</si>
  <si>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</si>
  <si>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</si>
  <si>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</si>
  <si>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</si>
  <si>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</si>
  <si>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</si>
  <si>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</si>
  <si>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</si>
  <si>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</si>
  <si>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</si>
  <si>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</si>
  <si>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</si>
  <si>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</si>
  <si>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</si>
  <si>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</si>
  <si>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</si>
  <si>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</si>
  <si>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</si>
  <si>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</si>
  <si>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</si>
  <si>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</si>
  <si>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</si>
  <si>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</si>
  <si>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</si>
  <si>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</si>
  <si>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</si>
  <si>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</si>
  <si>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</si>
  <si>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</si>
  <si>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</si>
  <si>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</si>
  <si>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</si>
  <si>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</si>
  <si>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</si>
  <si>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</si>
  <si>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</si>
  <si>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</si>
  <si>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</si>
  <si>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</si>
  <si>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</si>
  <si>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</si>
  <si>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</si>
  <si>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</si>
  <si>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</si>
  <si>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</si>
  <si>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</si>
  <si>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</si>
  <si>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</si>
  <si>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</si>
  <si>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</si>
  <si>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</si>
  <si>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</si>
  <si>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</si>
  <si>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</si>
  <si>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</si>
  <si>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</si>
  <si>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</si>
  <si>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</si>
  <si>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</si>
  <si>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</si>
  <si>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</si>
  <si>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</si>
  <si>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</si>
  <si>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</si>
  <si>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</si>
  <si>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</si>
  <si>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</si>
  <si>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</si>
  <si>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</si>
  <si>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</si>
  <si>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</si>
  <si>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</si>
  <si>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</si>
  <si>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</si>
  <si>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</si>
  <si>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</si>
  <si>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</si>
  <si>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</si>
  <si>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</si>
  <si>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</si>
  <si>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</si>
  <si>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</si>
  <si>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</si>
  <si>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</si>
  <si>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</si>
  <si>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</si>
  <si>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</si>
  <si>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</si>
  <si>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</si>
  <si>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</si>
  <si>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</si>
  <si>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</si>
  <si>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</si>
  <si>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</si>
  <si>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</si>
  <si>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</si>
  <si>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</si>
  <si>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</si>
  <si>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</si>
  <si>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</si>
  <si>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</si>
  <si>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</si>
  <si>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</si>
  <si>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</si>
  <si>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</si>
  <si>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</si>
  <si>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</si>
  <si>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</si>
  <si>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</si>
  <si>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</si>
  <si>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</si>
  <si>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</si>
  <si>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</si>
  <si>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</si>
  <si>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</si>
  <si>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</si>
  <si>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</si>
  <si>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</si>
  <si>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</si>
  <si>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</si>
  <si>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</si>
  <si>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</si>
  <si>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</si>
  <si>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</si>
  <si>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</si>
  <si>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</si>
  <si>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</si>
  <si>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</si>
  <si>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</si>
  <si>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</si>
  <si>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</si>
  <si>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</si>
  <si>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</si>
  <si>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</si>
  <si>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</si>
  <si>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</si>
  <si>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</si>
  <si>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</si>
  <si>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</si>
  <si>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</si>
  <si>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</si>
  <si>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</si>
  <si>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</si>
  <si>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</si>
  <si>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</si>
  <si>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</si>
  <si>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</si>
  <si>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</si>
  <si>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</si>
  <si>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</si>
  <si>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</si>
  <si>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</si>
  <si>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</si>
  <si>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</si>
  <si>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</si>
  <si>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</si>
  <si>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</si>
  <si>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</si>
  <si>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</si>
  <si>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</si>
  <si>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</si>
  <si>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</si>
  <si>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</si>
  <si>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</si>
  <si>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</si>
  <si>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</si>
  <si>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</si>
  <si>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</si>
  <si>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</si>
  <si>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</si>
  <si>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</si>
  <si>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</si>
  <si>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</si>
  <si>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</si>
  <si>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</si>
  <si>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</si>
  <si>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</si>
  <si>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</si>
  <si>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</si>
  <si>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</si>
  <si>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</si>
  <si>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</si>
  <si>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</si>
  <si>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</si>
  <si>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</si>
  <si>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</si>
  <si>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</si>
  <si>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</si>
  <si>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</si>
  <si>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</si>
  <si>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</si>
  <si>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</si>
  <si>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</si>
  <si>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</si>
  <si>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</si>
  <si>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</si>
  <si>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</si>
  <si>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</si>
  <si>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</si>
  <si>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</si>
  <si>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</si>
  <si>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</si>
  <si>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</si>
  <si>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</si>
  <si>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</si>
  <si>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</si>
  <si>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</si>
  <si>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</si>
  <si>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</si>
  <si>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</si>
  <si>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</si>
  <si>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</si>
  <si>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</si>
  <si>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</si>
  <si>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</si>
  <si>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</si>
  <si>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</si>
  <si>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</si>
  <si>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</si>
  <si>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</si>
  <si>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</si>
  <si>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</si>
  <si>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</si>
  <si>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</si>
  <si>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</si>
  <si>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</si>
  <si>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</si>
  <si>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</si>
  <si>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</si>
  <si>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</si>
  <si>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</si>
  <si>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</si>
  <si>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</si>
  <si>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</si>
  <si>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</si>
  <si>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</si>
  <si>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</si>
  <si>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</si>
  <si>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</si>
  <si>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</si>
  <si>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</si>
  <si>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</si>
  <si>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</si>
  <si>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</si>
  <si>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</si>
  <si>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</si>
  <si>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</si>
  <si>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</si>
  <si>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</si>
  <si>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</si>
  <si>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</si>
  <si>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</si>
  <si>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</si>
  <si>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</si>
  <si>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тарифного предложения на 2027 год в рамках долгосрочного периода регулирования 2026-2030 гг. Тариф указан без НДС.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</si>
  <si>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</si>
  <si>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</si>
  <si>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</si>
  <si>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</si>
  <si>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</si>
  <si>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</si>
  <si>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</si>
  <si>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</si>
  <si>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</si>
  <si>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</si>
  <si>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</si>
  <si>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</si>
  <si>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</si>
  <si>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</si>
  <si>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</si>
  <si>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</si>
  <si>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</si>
  <si>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</si>
  <si>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</si>
  <si>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</si>
  <si>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</si>
  <si>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</si>
  <si>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</si>
  <si>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</si>
  <si>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</si>
  <si>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</si>
  <si>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</si>
  <si>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</si>
  <si>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</si>
  <si>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</si>
  <si>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</si>
  <si>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</si>
  <si>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</si>
  <si>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</si>
  <si>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</si>
  <si>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</si>
  <si>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</si>
  <si>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</si>
  <si>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</si>
  <si>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</si>
  <si>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</si>
  <si>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</si>
  <si>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</si>
  <si>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</si>
  <si>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</si>
  <si>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</si>
  <si>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</si>
  <si>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</si>
  <si>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</si>
  <si>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</si>
  <si>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</si>
  <si>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</si>
  <si>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</si>
  <si>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</si>
  <si>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</si>
  <si>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</si>
  <si>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</si>
  <si>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</si>
  <si>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</si>
  <si>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</si>
  <si>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</si>
  <si>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</si>
  <si>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</si>
  <si>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</si>
  <si>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</si>
  <si>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</si>
  <si>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</si>
  <si>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</si>
  <si>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</si>
  <si>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</si>
  <si>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</si>
  <si>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</si>
  <si>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</si>
  <si>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</si>
  <si>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</si>
  <si>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</si>
  <si>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</si>
  <si>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</si>
  <si>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</si>
  <si>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</si>
  <si>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</si>
  <si>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</si>
  <si>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</si>
  <si>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</si>
  <si>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</si>
  <si>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</si>
  <si>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</si>
  <si>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</si>
  <si>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</si>
  <si>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</si>
  <si>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</si>
  <si>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</si>
  <si>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</si>
  <si>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</si>
  <si>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</si>
  <si>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</si>
  <si>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</si>
  <si>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</si>
  <si>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</si>
  <si>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</si>
  <si>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</si>
  <si>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</si>
  <si>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</si>
  <si>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</si>
  <si>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</si>
  <si>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</si>
  <si>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</si>
  <si>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</si>
  <si>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</si>
  <si>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</si>
  <si>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</si>
  <si>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</si>
  <si>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</si>
  <si>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</si>
  <si>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</si>
  <si>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</si>
  <si>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</si>
  <si>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</si>
  <si>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</si>
  <si>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</si>
  <si>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</si>
  <si>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</si>
  <si>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</si>
  <si>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</si>
  <si>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</si>
  <si>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</si>
  <si>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</si>
  <si>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</si>
  <si>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</si>
  <si>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</si>
  <si>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</si>
  <si>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</si>
  <si>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</si>
  <si>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</si>
  <si>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</si>
  <si>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</si>
  <si>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</si>
  <si>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</si>
  <si>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</si>
  <si>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</si>
  <si>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</si>
  <si>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</si>
  <si>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</si>
  <si>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</si>
  <si>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</si>
  <si>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</si>
  <si>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</si>
  <si>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</si>
  <si>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</si>
  <si>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</si>
  <si>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</si>
  <si>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</si>
  <si>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</si>
  <si>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</si>
  <si>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</si>
  <si>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</si>
  <si>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</si>
  <si>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</si>
  <si>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</si>
  <si>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</si>
  <si>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</si>
  <si>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</si>
  <si>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</si>
  <si>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</si>
  <si>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</si>
  <si>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</si>
  <si>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</si>
  <si>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</si>
  <si>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</si>
  <si>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</si>
  <si>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</si>
  <si>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</si>
  <si>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</si>
  <si>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</si>
  <si>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</si>
  <si>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</si>
  <si>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</si>
  <si>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</si>
  <si>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</si>
  <si>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</si>
  <si>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</si>
  <si>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</si>
  <si>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</si>
  <si>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</si>
  <si>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</si>
  <si>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</si>
  <si>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</si>
  <si>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</si>
  <si>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</si>
  <si>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</si>
  <si>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</si>
  <si>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</si>
  <si>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</si>
  <si>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</si>
  <si>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</si>
  <si>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</si>
  <si>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</si>
  <si>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</si>
  <si>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</si>
  <si>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</si>
  <si>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</si>
  <si>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</si>
  <si>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</si>
  <si>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</si>
  <si>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</si>
  <si>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</si>
  <si>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</si>
  <si>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</si>
  <si>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</si>
  <si>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</si>
  <si>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</si>
  <si>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</si>
  <si>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</si>
  <si>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</si>
  <si>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</si>
  <si>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</si>
  <si>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</si>
  <si>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</si>
  <si>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</si>
  <si>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</si>
  <si>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</si>
  <si>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</si>
  <si>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</si>
  <si>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</si>
  <si>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</si>
  <si>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</si>
  <si>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</si>
  <si>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</si>
  <si>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</si>
  <si>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</si>
  <si>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</si>
  <si>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</si>
  <si>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</si>
  <si>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</si>
  <si>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</si>
  <si>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</si>
  <si>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</si>
  <si>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</si>
  <si>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</si>
  <si>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</si>
  <si>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</si>
  <si>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</si>
  <si>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</si>
  <si>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</si>
  <si>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</si>
  <si>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</si>
  <si>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</si>
  <si>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</si>
  <si>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</si>
  <si>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</si>
  <si>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</si>
  <si>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</si>
  <si>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</si>
  <si>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</si>
  <si>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</si>
  <si>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</si>
  <si>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</si>
  <si>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</si>
  <si>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</si>
  <si>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</si>
  <si>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</si>
  <si>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</si>
  <si>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</si>
  <si>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</si>
  <si>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</si>
  <si>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</si>
  <si>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</si>
  <si>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</si>
  <si>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</si>
  <si>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</si>
  <si>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</si>
  <si>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</si>
  <si>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</si>
  <si>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</si>
  <si>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</si>
  <si>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</si>
  <si>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</si>
  <si>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</si>
  <si>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</si>
  <si>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</si>
  <si>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</si>
  <si>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</si>
  <si>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</si>
  <si>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</si>
  <si>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</si>
  <si>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</si>
  <si>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</si>
  <si>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</si>
  <si>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</si>
  <si>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</si>
  <si>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</si>
  <si>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</si>
  <si>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</si>
  <si>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</si>
  <si>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</si>
  <si>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</si>
  <si>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</si>
  <si>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</si>
  <si>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</si>
  <si>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</si>
  <si>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</si>
  <si>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</si>
  <si>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</si>
  <si>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</si>
  <si>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</si>
  <si>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</si>
  <si>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</si>
  <si>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</si>
  <si>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</si>
  <si>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</si>
  <si>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</si>
  <si>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</si>
  <si>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</si>
  <si>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</si>
  <si>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</si>
  <si>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</si>
  <si>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</si>
  <si>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</si>
  <si>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</si>
  <si>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</si>
  <si>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</si>
  <si>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</si>
  <si>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</si>
  <si>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</si>
  <si>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</si>
  <si>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</si>
  <si>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</si>
  <si>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</si>
  <si>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</si>
  <si>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</si>
  <si>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</si>
  <si>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</si>
  <si>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</si>
  <si>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</si>
  <si>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</si>
  <si>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</si>
  <si>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</si>
  <si>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</si>
  <si>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</si>
  <si>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</si>
  <si>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</si>
  <si>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</si>
  <si>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</si>
  <si>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</si>
  <si>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</si>
  <si>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</si>
  <si>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</si>
  <si>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</si>
  <si>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</si>
  <si>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</si>
  <si>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2613</t>
  </si>
  <si>
    <t>30335229</t>
  </si>
  <si>
    <t>АО "ГУ ЖКХ"</t>
  </si>
  <si>
    <t>5116000922</t>
  </si>
  <si>
    <t>770401001</t>
  </si>
  <si>
    <t>26359306</t>
  </si>
  <si>
    <t>АО "ДСК"</t>
  </si>
  <si>
    <t>6027013093</t>
  </si>
  <si>
    <t>602701001</t>
  </si>
  <si>
    <t>11-08-1999 00:00:00</t>
  </si>
  <si>
    <t>28815930</t>
  </si>
  <si>
    <t>АО "Нева Энергия"</t>
  </si>
  <si>
    <t>7802312374</t>
  </si>
  <si>
    <t>780201001</t>
  </si>
  <si>
    <t>17-12-2004 00:00:00</t>
  </si>
  <si>
    <t>31370474</t>
  </si>
  <si>
    <t>АО "ПКС"</t>
  </si>
  <si>
    <t>6027139120</t>
  </si>
  <si>
    <t>26412458</t>
  </si>
  <si>
    <t>АО "ПСКОВМОЛКОМБИНАТ"</t>
  </si>
  <si>
    <t>6027022274</t>
  </si>
  <si>
    <t>27-06-2001 00:00:00</t>
  </si>
  <si>
    <t>31879586</t>
  </si>
  <si>
    <t>АО "ПСКОВПАССАЖИРАВТОТРАНС"</t>
  </si>
  <si>
    <t>6000013843</t>
  </si>
  <si>
    <t>600001001</t>
  </si>
  <si>
    <t>01-10-2025 00:00:00</t>
  </si>
  <si>
    <t>27250262</t>
  </si>
  <si>
    <t>АО "РЭУ"</t>
  </si>
  <si>
    <t>7714783092</t>
  </si>
  <si>
    <t>602743002</t>
  </si>
  <si>
    <t>31-08-2010 00:00:00</t>
  </si>
  <si>
    <t>26828034</t>
  </si>
  <si>
    <t>АО "РЭУ" филиал "Санкт-Петербургский"</t>
  </si>
  <si>
    <t>783943001</t>
  </si>
  <si>
    <t>26359247</t>
  </si>
  <si>
    <t>БЕЖАНИЦКОЕ МП "ЖИЛКОММУНСЕРВИС"</t>
  </si>
  <si>
    <t>6001003005</t>
  </si>
  <si>
    <t>600101001</t>
  </si>
  <si>
    <t>16-07-1998 00:00:00</t>
  </si>
  <si>
    <t>30891354</t>
  </si>
  <si>
    <t>ГБУ ПО "ПСКОВАТОДОР"</t>
  </si>
  <si>
    <t>6027143462</t>
  </si>
  <si>
    <t>04-07-2012 00:00:00</t>
  </si>
  <si>
    <t>26374478</t>
  </si>
  <si>
    <t>ГБУСО "Красногородский дом-интернат"</t>
  </si>
  <si>
    <t>6006000696</t>
  </si>
  <si>
    <t>600601001</t>
  </si>
  <si>
    <t>08-12-2000 00:00:00</t>
  </si>
  <si>
    <t>26621276</t>
  </si>
  <si>
    <t>ГБУСО "Опочецкий дом-интернат"</t>
  </si>
  <si>
    <t>6012000711</t>
  </si>
  <si>
    <t>601201001</t>
  </si>
  <si>
    <t>06-11-2002 00:00:00</t>
  </si>
  <si>
    <t>26359300</t>
  </si>
  <si>
    <t>ЗАО "ЗЭТО"</t>
  </si>
  <si>
    <t>6025017624</t>
  </si>
  <si>
    <t>602501001</t>
  </si>
  <si>
    <t>01-09-1999 00:00:00</t>
  </si>
  <si>
    <t>КОМИТЕТ ПО ТАРИФАМ И ЭНЕРГЕТИКЕ ПСКОВСКОЙ ОБЛАСТИ</t>
  </si>
  <si>
    <t>6027087592</t>
  </si>
  <si>
    <t>26374484</t>
  </si>
  <si>
    <t>ЛПУ "Санаторий "Голубые озера"</t>
  </si>
  <si>
    <t>6009001218</t>
  </si>
  <si>
    <t>600901001</t>
  </si>
  <si>
    <t>03-03-1994 00:00:00</t>
  </si>
  <si>
    <t>26359283</t>
  </si>
  <si>
    <t>ЛПУ "Санаторий "Хилово"</t>
  </si>
  <si>
    <t>6017009683</t>
  </si>
  <si>
    <t>601701001</t>
  </si>
  <si>
    <t>17-07-2003 00:00:00</t>
  </si>
  <si>
    <t>28511268</t>
  </si>
  <si>
    <t>ЛПУ "Санаторий "Череха"</t>
  </si>
  <si>
    <t>6018007417</t>
  </si>
  <si>
    <t>02-10-2002 00:00:00</t>
  </si>
  <si>
    <t>28869269</t>
  </si>
  <si>
    <t>МП "КОМУСЛУГИ"</t>
  </si>
  <si>
    <t>6037006747</t>
  </si>
  <si>
    <t>603701001</t>
  </si>
  <si>
    <t>05-12-2014 00:00:00</t>
  </si>
  <si>
    <t>28274942</t>
  </si>
  <si>
    <t>МП "ПЛЮССАТЕПЛОРЕСУРС"</t>
  </si>
  <si>
    <t>6016005260</t>
  </si>
  <si>
    <t>601601001</t>
  </si>
  <si>
    <t>30-08-2013 00:00:00</t>
  </si>
  <si>
    <t>26374494</t>
  </si>
  <si>
    <t>МП "Печорские теплосети"</t>
  </si>
  <si>
    <t>6015006790</t>
  </si>
  <si>
    <t>601501001</t>
  </si>
  <si>
    <t>19-01-2005 00:00:00</t>
  </si>
  <si>
    <t>26359287</t>
  </si>
  <si>
    <t>МП "Пустошкинские теплосети"</t>
  </si>
  <si>
    <t>6019001601</t>
  </si>
  <si>
    <t>601901001</t>
  </si>
  <si>
    <t>08-11-1994 00:00:00</t>
  </si>
  <si>
    <t>26359290</t>
  </si>
  <si>
    <t>МП "Пыталовские теплосети"</t>
  </si>
  <si>
    <t>6021005956</t>
  </si>
  <si>
    <t>602101001</t>
  </si>
  <si>
    <t>24-05-2005 00:00:00</t>
  </si>
  <si>
    <t>31063581</t>
  </si>
  <si>
    <t>МП "Смуравьево"</t>
  </si>
  <si>
    <t>6003006900</t>
  </si>
  <si>
    <t>600301001</t>
  </si>
  <si>
    <t>25-12-2015 00:00:00</t>
  </si>
  <si>
    <t>26359295</t>
  </si>
  <si>
    <t>МП "Струго-Красненские тепловые сети"</t>
  </si>
  <si>
    <t>6023004122</t>
  </si>
  <si>
    <t>602301001</t>
  </si>
  <si>
    <t>27300820</t>
  </si>
  <si>
    <t>МП "Теплосервис"</t>
  </si>
  <si>
    <t>6003006058</t>
  </si>
  <si>
    <t>27-10-2010 00:00:00</t>
  </si>
  <si>
    <t>26374474</t>
  </si>
  <si>
    <t>МП "ЧПКХ"</t>
  </si>
  <si>
    <t>6003003963</t>
  </si>
  <si>
    <t>25-07-2001 00:00:00</t>
  </si>
  <si>
    <t>30335546</t>
  </si>
  <si>
    <t>МП "Энергоресурс"</t>
  </si>
  <si>
    <t>6010004206</t>
  </si>
  <si>
    <t>601001001</t>
  </si>
  <si>
    <t>22-07-2011 00:00:00</t>
  </si>
  <si>
    <t>26359311</t>
  </si>
  <si>
    <t>МП Г.ПСКОВА "ПТС"</t>
  </si>
  <si>
    <t>6027044260</t>
  </si>
  <si>
    <t>02-07-1997 00:00:00</t>
  </si>
  <si>
    <t>26359254</t>
  </si>
  <si>
    <t>МП ЖКХ Дедовичского района</t>
  </si>
  <si>
    <t>6004000250</t>
  </si>
  <si>
    <t>600401001</t>
  </si>
  <si>
    <t>19-02-1993 00:00:00</t>
  </si>
  <si>
    <t>26374503</t>
  </si>
  <si>
    <t>МП ЖКХ Пушкиногорского района</t>
  </si>
  <si>
    <t>6020004195</t>
  </si>
  <si>
    <t>602001001</t>
  </si>
  <si>
    <t>25-12-1996 00:00:00</t>
  </si>
  <si>
    <t>26359266</t>
  </si>
  <si>
    <t>МУП  "Невельские теплосети"</t>
  </si>
  <si>
    <t>6009006223</t>
  </si>
  <si>
    <t>23-05-2005 00:00:00</t>
  </si>
  <si>
    <t>26359274</t>
  </si>
  <si>
    <t>МУП  "Теплоэнерго"</t>
  </si>
  <si>
    <t>6012006833</t>
  </si>
  <si>
    <t>17-01-2006 00:00:00</t>
  </si>
  <si>
    <t>30479104</t>
  </si>
  <si>
    <t>МУП "ДНОВСКАЯ ТЕПЛОСНАБЖАЮЩАЯ ОРГАНИЗАЦИЯ"</t>
  </si>
  <si>
    <t>6005003870</t>
  </si>
  <si>
    <t>600501001</t>
  </si>
  <si>
    <t>01-04-2016 00:00:00</t>
  </si>
  <si>
    <t>31214737</t>
  </si>
  <si>
    <t>МУП "ЖКХ" Островского района</t>
  </si>
  <si>
    <t>6013009121</t>
  </si>
  <si>
    <t>601301001</t>
  </si>
  <si>
    <t>19-10-2018 00:00:00</t>
  </si>
  <si>
    <t>26359269</t>
  </si>
  <si>
    <t>МУП "Искра"</t>
  </si>
  <si>
    <t>6011000606</t>
  </si>
  <si>
    <t>601101001</t>
  </si>
  <si>
    <t>05-02-1992 00:00:00</t>
  </si>
  <si>
    <t>26374480</t>
  </si>
  <si>
    <t>МУП "КОММУНСЕРВИС"</t>
  </si>
  <si>
    <t>6007002960</t>
  </si>
  <si>
    <t>600701001</t>
  </si>
  <si>
    <t>13-10-2005 00:00:00</t>
  </si>
  <si>
    <t>31432222</t>
  </si>
  <si>
    <t>МУП "Колхоз имени Залита"</t>
  </si>
  <si>
    <t>6037000061</t>
  </si>
  <si>
    <t>15-07-2020 00:00:00</t>
  </si>
  <si>
    <t>26374510</t>
  </si>
  <si>
    <t>МУП "Комфорт"</t>
  </si>
  <si>
    <t>6022009311</t>
  </si>
  <si>
    <t>602201001</t>
  </si>
  <si>
    <t>17-10-2007 00:00:00</t>
  </si>
  <si>
    <t>31517488</t>
  </si>
  <si>
    <t>МУП "Красногородские теплосети"</t>
  </si>
  <si>
    <t>6006002735</t>
  </si>
  <si>
    <t>18-06-2021 00:00:00</t>
  </si>
  <si>
    <t>26374481</t>
  </si>
  <si>
    <t>МУП "ЛОКНЯНСКОЕ ЖКХ"</t>
  </si>
  <si>
    <t>6008002667</t>
  </si>
  <si>
    <t>600801001</t>
  </si>
  <si>
    <t>30-06-2003 00:00:00</t>
  </si>
  <si>
    <t>26374493</t>
  </si>
  <si>
    <t>МУП "Палкинская ПМК"</t>
  </si>
  <si>
    <t>6014002810</t>
  </si>
  <si>
    <t>601401001</t>
  </si>
  <si>
    <t>03-03-2003 00:00:00</t>
  </si>
  <si>
    <t>28979851</t>
  </si>
  <si>
    <t>МУП "Райэнергоремонт" Великолукского района</t>
  </si>
  <si>
    <t>6002011471</t>
  </si>
  <si>
    <t>600201001</t>
  </si>
  <si>
    <t>12-07-2011 00:00:00</t>
  </si>
  <si>
    <t>26402514</t>
  </si>
  <si>
    <t>МУП "ТЕПЛОВЫЕ СЕТИ" Г. ВЕЛИКИЕ ЛУКИ</t>
  </si>
  <si>
    <t>6025006630</t>
  </si>
  <si>
    <t>05-08-2003 00:00:00</t>
  </si>
  <si>
    <t>26359273</t>
  </si>
  <si>
    <t>МУП "Теплоресурс"</t>
  </si>
  <si>
    <t>6012006826</t>
  </si>
  <si>
    <t>26359293</t>
  </si>
  <si>
    <t>МУП Себежского района "Теплоэнергия"</t>
  </si>
  <si>
    <t>6022008910</t>
  </si>
  <si>
    <t>06-02-2006 00:00:00</t>
  </si>
  <si>
    <t>26374512</t>
  </si>
  <si>
    <t>МУП Усвятского района "Коммунхоз"</t>
  </si>
  <si>
    <t>6024000152</t>
  </si>
  <si>
    <t>602401001</t>
  </si>
  <si>
    <t>25-12-2002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</si>
  <si>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</si>
  <si>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</si>
  <si>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</si>
  <si>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</si>
  <si>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</si>
  <si>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26412673</t>
  </si>
  <si>
    <t>ОАО "РЖД" (филиал  Октябрьская дирекция по эксплуатации зданий и сооружений - структурное подразделение Октябрьской железной дороги)</t>
  </si>
  <si>
    <t>01-10-2003 00:00:00</t>
  </si>
  <si>
    <t>26359281</t>
  </si>
  <si>
    <t>ОАО "Уют"</t>
  </si>
  <si>
    <t>6017003730</t>
  </si>
  <si>
    <t>22-04-1997 00:00:00</t>
  </si>
  <si>
    <t>31005418</t>
  </si>
  <si>
    <t>ООО "А2 Энергия"</t>
  </si>
  <si>
    <t>6037009138</t>
  </si>
  <si>
    <t>31-10-2017 00:00:00</t>
  </si>
  <si>
    <t>26359301</t>
  </si>
  <si>
    <t>ООО "ВЕЛИКИЕ ЛУКИ-ЗЕРНОПРОДУКТ"</t>
  </si>
  <si>
    <t>6025019646</t>
  </si>
  <si>
    <t>18-04-2001 00:00:00</t>
  </si>
  <si>
    <t>31752904</t>
  </si>
  <si>
    <t>ООО "ВИТАМИЛК"</t>
  </si>
  <si>
    <t>7313009124</t>
  </si>
  <si>
    <t>600045001</t>
  </si>
  <si>
    <t>31-05-2024 00:00:00</t>
  </si>
  <si>
    <t>30850915</t>
  </si>
  <si>
    <t>ООО "ГазРесурс"</t>
  </si>
  <si>
    <t>6027140101</t>
  </si>
  <si>
    <t>26-12-2011 00:00:00</t>
  </si>
  <si>
    <t>26374486</t>
  </si>
  <si>
    <t>ООО "Заря"</t>
  </si>
  <si>
    <t>6009005533</t>
  </si>
  <si>
    <t>03-12-2001 00:00:00</t>
  </si>
  <si>
    <t>30804766</t>
  </si>
  <si>
    <t>ООО "Котельная № 13"</t>
  </si>
  <si>
    <t>6025040197</t>
  </si>
  <si>
    <t>24-04-2013 00:00:00</t>
  </si>
  <si>
    <t>28985452</t>
  </si>
  <si>
    <t>ООО "МОСТ"</t>
  </si>
  <si>
    <t>6025006534</t>
  </si>
  <si>
    <t>26-12-2002 00:00:00</t>
  </si>
  <si>
    <t>26359257</t>
  </si>
  <si>
    <t>ООО "Мелиоратор"</t>
  </si>
  <si>
    <t>6006002693</t>
  </si>
  <si>
    <t>28-03-2017 00:00:00</t>
  </si>
  <si>
    <t>26359285</t>
  </si>
  <si>
    <t>ООО "Псковсельхозэнерго"</t>
  </si>
  <si>
    <t>6027178602</t>
  </si>
  <si>
    <t>21-03-2017 00:00:00</t>
  </si>
  <si>
    <t>29647203</t>
  </si>
  <si>
    <t>ООО "РУС-СЕРВИС"</t>
  </si>
  <si>
    <t>6022008251</t>
  </si>
  <si>
    <t>25-03-2004 00:00:00</t>
  </si>
  <si>
    <t>31519566</t>
  </si>
  <si>
    <t>ООО "Теплый Остров"</t>
  </si>
  <si>
    <t>6013009241</t>
  </si>
  <si>
    <t>03-12-2019 00:00:00</t>
  </si>
  <si>
    <t>31761241</t>
  </si>
  <si>
    <t>ООО "ЭГЛЕ"</t>
  </si>
  <si>
    <t>6027055992</t>
  </si>
  <si>
    <t>31-07-2024 00:00:00</t>
  </si>
  <si>
    <t>26412650</t>
  </si>
  <si>
    <t>ООО «ТЕПЛОЭНЕРГО ПСКОВ»</t>
  </si>
  <si>
    <t>6027069804</t>
  </si>
  <si>
    <t>16-10-2002 00:00:00</t>
  </si>
  <si>
    <t>30414238</t>
  </si>
  <si>
    <t>Обособленное подразделение "Псковское" АО "ГУ ЖКХ"</t>
  </si>
  <si>
    <t>602745001</t>
  </si>
  <si>
    <t>12-10-2015 00:00:00</t>
  </si>
  <si>
    <t>25-07-2006 00:00:00</t>
  </si>
  <si>
    <t>26359282</t>
  </si>
  <si>
    <t>Порховское МП ТС и К</t>
  </si>
  <si>
    <t>6017007510</t>
  </si>
  <si>
    <t>23-02-2001 00:00:00</t>
  </si>
  <si>
    <t>26759130</t>
  </si>
  <si>
    <t>СПК (колхоз) "Передовик"</t>
  </si>
  <si>
    <t>6018001140</t>
  </si>
  <si>
    <t>601801001</t>
  </si>
  <si>
    <t>30-11-1992 00:00:00</t>
  </si>
  <si>
    <t>26359268</t>
  </si>
  <si>
    <t>Сельскохозяйственный производственный кооператив - колхоз "Родина"</t>
  </si>
  <si>
    <t>6011000518</t>
  </si>
  <si>
    <t>29-12-2000 00:00:00</t>
  </si>
  <si>
    <t>26374504</t>
  </si>
  <si>
    <t>УОиО  "Пушкиногорье"</t>
  </si>
  <si>
    <t>6020004685</t>
  </si>
  <si>
    <t>16-07-2001 00:00:00</t>
  </si>
  <si>
    <t>31442807</t>
  </si>
  <si>
    <t>ФГКУ "ПУ ФСБ России по Псковской области"</t>
  </si>
  <si>
    <t>6027089582</t>
  </si>
  <si>
    <t>26412461</t>
  </si>
  <si>
    <t>ФКУ ИК - 4 УФСИН России по Псковской области</t>
  </si>
  <si>
    <t>6018000299</t>
  </si>
  <si>
    <t>30-08-1993 00:00:00</t>
  </si>
  <si>
    <t>31754060</t>
  </si>
  <si>
    <t>Филиал ФГБУ "ЦЖКУ" Минобороны России (по ЛенВО)</t>
  </si>
  <si>
    <t>7729314745</t>
  </si>
  <si>
    <t>784243001</t>
  </si>
  <si>
    <t>21-01-2002 00:00:00</t>
  </si>
  <si>
    <t>30941480</t>
  </si>
  <si>
    <t>Филиал ФГБУ "ЦЖКУ" Минобороны России (по МВО)</t>
  </si>
  <si>
    <t>503243002</t>
  </si>
  <si>
    <t>28957926</t>
  </si>
  <si>
    <t>МП "КОМБИНАТ КОММУНАЛЬНЫХ УСЛУГ"</t>
  </si>
  <si>
    <t>6020005907</t>
  </si>
  <si>
    <t>11-02-2015 00:00:00</t>
  </si>
  <si>
    <t>26322159</t>
  </si>
  <si>
    <t>ОАО "РЖД" (Октябрьская дирекция по энергообеспечению – СП "Трансэнерго" - филиала ОАО "РЖД")</t>
  </si>
  <si>
    <t>783845004</t>
  </si>
  <si>
    <t>30794448</t>
  </si>
  <si>
    <t>АКЦИОНЕРНОЕ ОБЩЕСТВО «ОСОБАЯ ЭКОНОМИЧЕСКАЯ ЗОНА ПРОМЫШЛЕННО-ПРОИЗВОДСТВЕННОГО ТИПА «МОГЛИНО»</t>
  </si>
  <si>
    <t>6027145565</t>
  </si>
  <si>
    <t>22-10-2012 00:00:00</t>
  </si>
  <si>
    <t>26374467</t>
  </si>
  <si>
    <t>БЕЖАНИЦКОЕ МП "ВОДОКАНАЛ"</t>
  </si>
  <si>
    <t>6001002499</t>
  </si>
  <si>
    <t>16-12-1994 00:00:00</t>
  </si>
  <si>
    <t>26374500</t>
  </si>
  <si>
    <t>ЗАО "Агрофирма"Победа"</t>
  </si>
  <si>
    <t>6018001479</t>
  </si>
  <si>
    <t>15-10-2002 00:00:00</t>
  </si>
  <si>
    <t>26440161</t>
  </si>
  <si>
    <t>МП "ВОДОКАНАЛ" Г.ВЕЛИКИЕ ЛУКИ</t>
  </si>
  <si>
    <t>6025001060</t>
  </si>
  <si>
    <t>04-01-1994 00:00:00</t>
  </si>
  <si>
    <t>26374476</t>
  </si>
  <si>
    <t>МП "Водоканал" Дедовичского района</t>
  </si>
  <si>
    <t>6004000980</t>
  </si>
  <si>
    <t>24-03-1993 00:00:00</t>
  </si>
  <si>
    <t>26374511</t>
  </si>
  <si>
    <t>МП "ЖКХ"</t>
  </si>
  <si>
    <t>6023000470</t>
  </si>
  <si>
    <t>27-11-2002 00:00:00</t>
  </si>
  <si>
    <t>26359312</t>
  </si>
  <si>
    <t>МП Г. ПСКОВА "ГОРВОДОКАНАЛ"</t>
  </si>
  <si>
    <t>6027047825</t>
  </si>
  <si>
    <t>15-12-2002 00:00:00</t>
  </si>
  <si>
    <t>27577916</t>
  </si>
  <si>
    <t>МП ЖКХ "Тулино"</t>
  </si>
  <si>
    <t>6021000203</t>
  </si>
  <si>
    <t>27720174</t>
  </si>
  <si>
    <t>МУП "Велводоканал"</t>
  </si>
  <si>
    <t>6002011665</t>
  </si>
  <si>
    <t>18-01-2012 00:00:00</t>
  </si>
  <si>
    <t>28040752</t>
  </si>
  <si>
    <t>МУП "Гдовпроект"</t>
  </si>
  <si>
    <t>6003003787</t>
  </si>
  <si>
    <t>31-10-2000 00:00:00</t>
  </si>
  <si>
    <t>28940167</t>
  </si>
  <si>
    <t>МУП "ДНОВСКИЕ КОММУНАЛЬНЫЕ УСЛУГИ"</t>
  </si>
  <si>
    <t>6005003800</t>
  </si>
  <si>
    <t>09-12-2014 00:00:00</t>
  </si>
  <si>
    <t>26431058</t>
  </si>
  <si>
    <t>МУП "Коммунсервис"</t>
  </si>
  <si>
    <t>6012003550</t>
  </si>
  <si>
    <t>09-02-1997 00:00:00</t>
  </si>
  <si>
    <t>31878951</t>
  </si>
  <si>
    <t>МУП "Новоржевресурс"</t>
  </si>
  <si>
    <t>6000013410</t>
  </si>
  <si>
    <t>19-08-2025 00:00:00</t>
  </si>
  <si>
    <t>26374509</t>
  </si>
  <si>
    <t>МУП "Райводоканал" Себежского района</t>
  </si>
  <si>
    <t>6022007226</t>
  </si>
  <si>
    <t>05-11-1999 00:00:00</t>
  </si>
  <si>
    <t>31742828</t>
  </si>
  <si>
    <t>МУП Великолукского района "РайВодоканал"</t>
  </si>
  <si>
    <t>6002012517</t>
  </si>
  <si>
    <t>26374488</t>
  </si>
  <si>
    <t>МУП ЖКХ</t>
  </si>
  <si>
    <t>6011001159</t>
  </si>
  <si>
    <t>23-10-2000 00:00:00</t>
  </si>
  <si>
    <t>31335732</t>
  </si>
  <si>
    <t>ООО "ПКС"</t>
  </si>
  <si>
    <t>6027193590</t>
  </si>
  <si>
    <t>31353998</t>
  </si>
  <si>
    <t>Пансионат Кривск</t>
  </si>
  <si>
    <t>7702235133</t>
  </si>
  <si>
    <t>601545001</t>
  </si>
  <si>
    <t>07-11-2019 00:00:00</t>
  </si>
  <si>
    <t>26374498</t>
  </si>
  <si>
    <t>Порховское МП "ВОДОКАНАЛ"</t>
  </si>
  <si>
    <t>6017000225</t>
  </si>
  <si>
    <t>30-08-2002 00:00:00</t>
  </si>
  <si>
    <t>26569913</t>
  </si>
  <si>
    <t>ФКУ ИК - 3 УФСИН России по Псковской области (внебюджет)</t>
  </si>
  <si>
    <t>6022004779</t>
  </si>
  <si>
    <t>14-10-1993 00:00:00</t>
  </si>
  <si>
    <t>31705335</t>
  </si>
  <si>
    <t>ИП Жуковский А.Н.</t>
  </si>
  <si>
    <t>600900621416</t>
  </si>
  <si>
    <t>01-09-2011 00:00:00</t>
  </si>
  <si>
    <t>31781111</t>
  </si>
  <si>
    <t>МАУ "Благоустройство"</t>
  </si>
  <si>
    <t>6000010056</t>
  </si>
  <si>
    <t>15-10-2024 00:00:00</t>
  </si>
  <si>
    <t>26382561</t>
  </si>
  <si>
    <t>ОАО "Островспецавтопарк"</t>
  </si>
  <si>
    <t>6013004998</t>
  </si>
  <si>
    <t>26-11-1998 00:00:00</t>
  </si>
  <si>
    <t>31781130</t>
  </si>
  <si>
    <t>ООО "ГОРКОМХОЗ"</t>
  </si>
  <si>
    <t>6000009798</t>
  </si>
  <si>
    <t>30-09-2024 00:00:00</t>
  </si>
  <si>
    <t>31759983</t>
  </si>
  <si>
    <t>ООО "ПсковЭкоСтрой"</t>
  </si>
  <si>
    <t>6027207050</t>
  </si>
  <si>
    <t>25-01-2022 00:00:00</t>
  </si>
  <si>
    <t>31766760</t>
  </si>
  <si>
    <t>ООО "Услуга"</t>
  </si>
  <si>
    <t>6000009163</t>
  </si>
  <si>
    <t>09-08-2024 00:00:00</t>
  </si>
  <si>
    <t>30958253</t>
  </si>
  <si>
    <t>ООО "ЭКОР.ОС"</t>
  </si>
  <si>
    <t>6014003570</t>
  </si>
  <si>
    <t>19-07-2016 00:00:00</t>
  </si>
  <si>
    <t>31705144</t>
  </si>
  <si>
    <t>ООО "Экотранс"</t>
  </si>
  <si>
    <t>6025047259</t>
  </si>
  <si>
    <t>15-09-2015 00:00:00</t>
  </si>
  <si>
    <t>31812966</t>
  </si>
  <si>
    <t>ООО «Горкомхоз»</t>
  </si>
  <si>
    <t>6000010521</t>
  </si>
  <si>
    <t>20-11-2024 00:00:00</t>
  </si>
  <si>
    <t>31801629</t>
  </si>
  <si>
    <t>ООО «ЭКОГРУПП»</t>
  </si>
  <si>
    <t>6025052918</t>
  </si>
  <si>
    <t>30-12-2020 00:00:00</t>
  </si>
  <si>
    <t>31174967</t>
  </si>
  <si>
    <t>ООО"ЭКОПРОМ"</t>
  </si>
  <si>
    <t>5263049020</t>
  </si>
  <si>
    <t>526301001</t>
  </si>
  <si>
    <t>31039174</t>
  </si>
  <si>
    <t>Общество с ограниченной ответственностью "Спецтранском"</t>
  </si>
  <si>
    <t>6027083982</t>
  </si>
  <si>
    <t>12-08-2004 00:00:00</t>
  </si>
  <si>
    <t>31039085</t>
  </si>
  <si>
    <t>Общество с ограниченной ответственностью "Экологистика"</t>
  </si>
  <si>
    <t>6025041472</t>
  </si>
  <si>
    <t>07-03-2014 00:00:00</t>
  </si>
  <si>
    <t>28444370</t>
  </si>
  <si>
    <t>индивидуальный предприниматель Богданов Константин Викторович</t>
  </si>
  <si>
    <t>600901847504</t>
  </si>
  <si>
    <t>16-11-2011 00:00:00</t>
  </si>
  <si>
    <t>31243947</t>
  </si>
  <si>
    <t>филиал общества с ограниченной ответственностью "Экопром"</t>
  </si>
  <si>
    <t>602743001</t>
  </si>
  <si>
    <t>NSRF</t>
  </si>
  <si>
    <t>MR_NAME</t>
  </si>
  <si>
    <t>OKTMO_MR_NAME</t>
  </si>
  <si>
    <t>MO_NAME</t>
  </si>
  <si>
    <t>OKTMO_NAME</t>
  </si>
  <si>
    <t>TYPE</t>
  </si>
  <si>
    <t>MR_ID</t>
  </si>
  <si>
    <t>Бежаницкий</t>
  </si>
  <si>
    <t>58504000</t>
  </si>
  <si>
    <t>муниципальный округ</t>
  </si>
  <si>
    <t>Бежаницкий район</t>
  </si>
  <si>
    <t>58604000</t>
  </si>
  <si>
    <t>муниципальный район</t>
  </si>
  <si>
    <t>Бежаницкое</t>
  </si>
  <si>
    <t>58604415</t>
  </si>
  <si>
    <t>сельское поселение</t>
  </si>
  <si>
    <t>Бежаницы</t>
  </si>
  <si>
    <t>58604151</t>
  </si>
  <si>
    <t>городское поселение, в состав которого входит поселок</t>
  </si>
  <si>
    <t>Лющикская волость</t>
  </si>
  <si>
    <t>58604456</t>
  </si>
  <si>
    <t>Полистовское</t>
  </si>
  <si>
    <t>58604472</t>
  </si>
  <si>
    <t>Чихачевское</t>
  </si>
  <si>
    <t>58604482</t>
  </si>
  <si>
    <t>Великолукский</t>
  </si>
  <si>
    <t>58506000</t>
  </si>
  <si>
    <t>Великолукский район</t>
  </si>
  <si>
    <t>58606000</t>
  </si>
  <si>
    <t>Лычевская волость</t>
  </si>
  <si>
    <t>58606424</t>
  </si>
  <si>
    <t>Переслегинская волость</t>
  </si>
  <si>
    <t>58606432</t>
  </si>
  <si>
    <t>Пореченская волость</t>
  </si>
  <si>
    <t>58606436</t>
  </si>
  <si>
    <t>Шелковская волость</t>
  </si>
  <si>
    <t>58606452</t>
  </si>
  <si>
    <t>Гдовский</t>
  </si>
  <si>
    <t>58508000</t>
  </si>
  <si>
    <t>Гдовский район</t>
  </si>
  <si>
    <t>58608000</t>
  </si>
  <si>
    <t>Гдов</t>
  </si>
  <si>
    <t>58608101</t>
  </si>
  <si>
    <t>городское поселение, в состав которого входит город</t>
  </si>
  <si>
    <t>Добручинская волость</t>
  </si>
  <si>
    <t>58608412</t>
  </si>
  <si>
    <t>Плесновская волость</t>
  </si>
  <si>
    <t>58608420</t>
  </si>
  <si>
    <t>Полновская волость</t>
  </si>
  <si>
    <t>58608424</t>
  </si>
  <si>
    <t>Самолвовская волость</t>
  </si>
  <si>
    <t>58608432</t>
  </si>
  <si>
    <t>Спицинская волость</t>
  </si>
  <si>
    <t>58608436</t>
  </si>
  <si>
    <t>Черневская волость</t>
  </si>
  <si>
    <t>58608440</t>
  </si>
  <si>
    <t>Юшкинская волость</t>
  </si>
  <si>
    <t>58608444</t>
  </si>
  <si>
    <t>Дедовичский район</t>
  </si>
  <si>
    <t>58610000</t>
  </si>
  <si>
    <t>Вязьевская волость</t>
  </si>
  <si>
    <t>58610407</t>
  </si>
  <si>
    <t>Дедовичи</t>
  </si>
  <si>
    <t>58610151</t>
  </si>
  <si>
    <t>Пожеревицкая волость</t>
  </si>
  <si>
    <t>58610445</t>
  </si>
  <si>
    <t>Шелонская волость</t>
  </si>
  <si>
    <t>58610460</t>
  </si>
  <si>
    <t>Дновский</t>
  </si>
  <si>
    <t>58512000</t>
  </si>
  <si>
    <t>Дновский район</t>
  </si>
  <si>
    <t>58612000</t>
  </si>
  <si>
    <t>Выскодская волость</t>
  </si>
  <si>
    <t>58612411</t>
  </si>
  <si>
    <t>Дно</t>
  </si>
  <si>
    <t>58612101</t>
  </si>
  <si>
    <t>Искровская волость</t>
  </si>
  <si>
    <t>58612433</t>
  </si>
  <si>
    <t>Красногородский</t>
  </si>
  <si>
    <t>58514000</t>
  </si>
  <si>
    <t>Красногородский район</t>
  </si>
  <si>
    <t>58614000</t>
  </si>
  <si>
    <t>Красногородск</t>
  </si>
  <si>
    <t>58614151</t>
  </si>
  <si>
    <t>Красногородская волость</t>
  </si>
  <si>
    <t>58614433</t>
  </si>
  <si>
    <t>Пограничная волость</t>
  </si>
  <si>
    <t>58614450</t>
  </si>
  <si>
    <t>Куньинский</t>
  </si>
  <si>
    <t>58516000</t>
  </si>
  <si>
    <t>Куньинский район</t>
  </si>
  <si>
    <t>58616000</t>
  </si>
  <si>
    <t>Жижицкая волость</t>
  </si>
  <si>
    <t>58616411</t>
  </si>
  <si>
    <t>Каськовская волость</t>
  </si>
  <si>
    <t>58616423</t>
  </si>
  <si>
    <t>Куньинская волость</t>
  </si>
  <si>
    <t>58616425</t>
  </si>
  <si>
    <t>Кунья</t>
  </si>
  <si>
    <t>58616151</t>
  </si>
  <si>
    <t>Пухновская волость</t>
  </si>
  <si>
    <t>58616455</t>
  </si>
  <si>
    <t>Локнянский</t>
  </si>
  <si>
    <t>58518000</t>
  </si>
  <si>
    <t>Локнянский район</t>
  </si>
  <si>
    <t>58618000</t>
  </si>
  <si>
    <t>Локня</t>
  </si>
  <si>
    <t>58618151</t>
  </si>
  <si>
    <t>Михайловская волость</t>
  </si>
  <si>
    <t>58618444</t>
  </si>
  <si>
    <t>Подберезинская волость</t>
  </si>
  <si>
    <t>58618455</t>
  </si>
  <si>
    <t>Самолуковская волость</t>
  </si>
  <si>
    <t>58618466</t>
  </si>
  <si>
    <t>Невельский</t>
  </si>
  <si>
    <t>58520000</t>
  </si>
  <si>
    <t>Невельский район</t>
  </si>
  <si>
    <t>58620000</t>
  </si>
  <si>
    <t>Артемовская волость</t>
  </si>
  <si>
    <t>58620402</t>
  </si>
  <si>
    <t>Ивановская волость</t>
  </si>
  <si>
    <t>58620410</t>
  </si>
  <si>
    <t>Невель</t>
  </si>
  <si>
    <t>58620101</t>
  </si>
  <si>
    <t>Плисская волость</t>
  </si>
  <si>
    <t>58620440</t>
  </si>
  <si>
    <t>Туричинская волость</t>
  </si>
  <si>
    <t>58620450</t>
  </si>
  <si>
    <t>Усть-Долысская волость</t>
  </si>
  <si>
    <t>58620460</t>
  </si>
  <si>
    <t>60</t>
  </si>
  <si>
    <t>Новоржевский</t>
  </si>
  <si>
    <t>58523000</t>
  </si>
  <si>
    <t>61</t>
  </si>
  <si>
    <t>Новоржевский район</t>
  </si>
  <si>
    <t>58623000</t>
  </si>
  <si>
    <t>Вехнянская волость</t>
  </si>
  <si>
    <t>58623405</t>
  </si>
  <si>
    <t>62</t>
  </si>
  <si>
    <t>Выборгская волость</t>
  </si>
  <si>
    <t>58623420</t>
  </si>
  <si>
    <t>63</t>
  </si>
  <si>
    <t>Новоржев</t>
  </si>
  <si>
    <t>58623101</t>
  </si>
  <si>
    <t>64</t>
  </si>
  <si>
    <t>Новоржевская волость</t>
  </si>
  <si>
    <t>58623426</t>
  </si>
  <si>
    <t>65</t>
  </si>
  <si>
    <t>Новосокольнический</t>
  </si>
  <si>
    <t>58526000</t>
  </si>
  <si>
    <t>67</t>
  </si>
  <si>
    <t>Новосокольнический район</t>
  </si>
  <si>
    <t>58626000</t>
  </si>
  <si>
    <t>Вязовская волость</t>
  </si>
  <si>
    <t>58626413</t>
  </si>
  <si>
    <t>Маевская волость</t>
  </si>
  <si>
    <t>58626425</t>
  </si>
  <si>
    <t>69</t>
  </si>
  <si>
    <t>Насвинская волость</t>
  </si>
  <si>
    <t>58626430</t>
  </si>
  <si>
    <t>70</t>
  </si>
  <si>
    <t>Новосокольники</t>
  </si>
  <si>
    <t>58626101</t>
  </si>
  <si>
    <t>71</t>
  </si>
  <si>
    <t>72</t>
  </si>
  <si>
    <t>Пригородная волость</t>
  </si>
  <si>
    <t>58626436</t>
  </si>
  <si>
    <t>73</t>
  </si>
  <si>
    <t>Опочецкий</t>
  </si>
  <si>
    <t>58529000</t>
  </si>
  <si>
    <t>74</t>
  </si>
  <si>
    <t>Опочецкий район</t>
  </si>
  <si>
    <t>58629000</t>
  </si>
  <si>
    <t>Болгатовская</t>
  </si>
  <si>
    <t>58629405</t>
  </si>
  <si>
    <t>75</t>
  </si>
  <si>
    <t>Варыгинская волость</t>
  </si>
  <si>
    <t>58629408</t>
  </si>
  <si>
    <t>76</t>
  </si>
  <si>
    <t>Глубоковская волость</t>
  </si>
  <si>
    <t>58629410</t>
  </si>
  <si>
    <t>77</t>
  </si>
  <si>
    <t>78</t>
  </si>
  <si>
    <t>Опочка</t>
  </si>
  <si>
    <t>58629101</t>
  </si>
  <si>
    <t>79</t>
  </si>
  <si>
    <t>58629460</t>
  </si>
  <si>
    <t>80</t>
  </si>
  <si>
    <t>Островский</t>
  </si>
  <si>
    <t>58533000</t>
  </si>
  <si>
    <t>81</t>
  </si>
  <si>
    <t>Островский район</t>
  </si>
  <si>
    <t>58633000</t>
  </si>
  <si>
    <t>Бережанская волость</t>
  </si>
  <si>
    <t>58633404</t>
  </si>
  <si>
    <t>82</t>
  </si>
  <si>
    <t>Воронцовская волость</t>
  </si>
  <si>
    <t>58633412</t>
  </si>
  <si>
    <t>83</t>
  </si>
  <si>
    <t>Горайская волость</t>
  </si>
  <si>
    <t>58633416</t>
  </si>
  <si>
    <t>84</t>
  </si>
  <si>
    <t>Остров</t>
  </si>
  <si>
    <t>58633101</t>
  </si>
  <si>
    <t>85</t>
  </si>
  <si>
    <t>Островская волость</t>
  </si>
  <si>
    <t>58633421</t>
  </si>
  <si>
    <t>86</t>
  </si>
  <si>
    <t>87</t>
  </si>
  <si>
    <t>Палкинский</t>
  </si>
  <si>
    <t>58537000</t>
  </si>
  <si>
    <t>88</t>
  </si>
  <si>
    <t>Палкинский район</t>
  </si>
  <si>
    <t>58637000</t>
  </si>
  <si>
    <t>Качановская волость</t>
  </si>
  <si>
    <t>58637412</t>
  </si>
  <si>
    <t>89</t>
  </si>
  <si>
    <t>Новоуситовская волость</t>
  </si>
  <si>
    <t>58637423</t>
  </si>
  <si>
    <t>90</t>
  </si>
  <si>
    <t>Палкино</t>
  </si>
  <si>
    <t>58637151</t>
  </si>
  <si>
    <t>91</t>
  </si>
  <si>
    <t>Палкинская волость</t>
  </si>
  <si>
    <t>58637428</t>
  </si>
  <si>
    <t>92</t>
  </si>
  <si>
    <t>93</t>
  </si>
  <si>
    <t>Черская волость</t>
  </si>
  <si>
    <t>58637440</t>
  </si>
  <si>
    <t>94</t>
  </si>
  <si>
    <t>Печорский</t>
  </si>
  <si>
    <t>58540000</t>
  </si>
  <si>
    <t>95</t>
  </si>
  <si>
    <t>Печорский район</t>
  </si>
  <si>
    <t>58640000</t>
  </si>
  <si>
    <t>Круппская волость</t>
  </si>
  <si>
    <t>58640422</t>
  </si>
  <si>
    <t>96</t>
  </si>
  <si>
    <t>Лавровская волость</t>
  </si>
  <si>
    <t>58640434</t>
  </si>
  <si>
    <t>97</t>
  </si>
  <si>
    <t>Новоизборская волость</t>
  </si>
  <si>
    <t>58640445</t>
  </si>
  <si>
    <t>98</t>
  </si>
  <si>
    <t>99</t>
  </si>
  <si>
    <t>Печоры</t>
  </si>
  <si>
    <t>58640101</t>
  </si>
  <si>
    <t>100</t>
  </si>
  <si>
    <t>Плюсский</t>
  </si>
  <si>
    <t>58543000</t>
  </si>
  <si>
    <t>101</t>
  </si>
  <si>
    <t>Плюсский район</t>
  </si>
  <si>
    <t>58643000</t>
  </si>
  <si>
    <t>Заплюсье</t>
  </si>
  <si>
    <t>58643158</t>
  </si>
  <si>
    <t>102</t>
  </si>
  <si>
    <t>Лядская волость</t>
  </si>
  <si>
    <t>58643455</t>
  </si>
  <si>
    <t>103</t>
  </si>
  <si>
    <t>Плюсса</t>
  </si>
  <si>
    <t>58643151</t>
  </si>
  <si>
    <t>104</t>
  </si>
  <si>
    <t>105</t>
  </si>
  <si>
    <t>Порховский</t>
  </si>
  <si>
    <t>58547000</t>
  </si>
  <si>
    <t>106</t>
  </si>
  <si>
    <t>Порховский район</t>
  </si>
  <si>
    <t>58647000</t>
  </si>
  <si>
    <t>Дубровенская волость</t>
  </si>
  <si>
    <t>58647420</t>
  </si>
  <si>
    <t>107</t>
  </si>
  <si>
    <t>Полонская волость</t>
  </si>
  <si>
    <t>58647475</t>
  </si>
  <si>
    <t>108</t>
  </si>
  <si>
    <t>Порхов</t>
  </si>
  <si>
    <t>58647101</t>
  </si>
  <si>
    <t>109</t>
  </si>
  <si>
    <t>110</t>
  </si>
  <si>
    <t>Славковская волость</t>
  </si>
  <si>
    <t>58647460</t>
  </si>
  <si>
    <t>111</t>
  </si>
  <si>
    <t>Псковский</t>
  </si>
  <si>
    <t>58549000</t>
  </si>
  <si>
    <t>112</t>
  </si>
  <si>
    <t>Псковский район</t>
  </si>
  <si>
    <t>58649000</t>
  </si>
  <si>
    <t>Ершовская волость</t>
  </si>
  <si>
    <t>58649418</t>
  </si>
  <si>
    <t>113</t>
  </si>
  <si>
    <t>Завеличенская волость</t>
  </si>
  <si>
    <t>58649420</t>
  </si>
  <si>
    <t>114</t>
  </si>
  <si>
    <t>Карамышевская волость</t>
  </si>
  <si>
    <t>58649432</t>
  </si>
  <si>
    <t>115</t>
  </si>
  <si>
    <t>Краснопрудская волость</t>
  </si>
  <si>
    <t>58649436</t>
  </si>
  <si>
    <t>116</t>
  </si>
  <si>
    <t>Логозовская волость</t>
  </si>
  <si>
    <t>58649440</t>
  </si>
  <si>
    <t>117</t>
  </si>
  <si>
    <t>Межселенная территория Псковского муниципального района, включающая территорию Залитских островов (о им Залита, о Талабенец, о им Белова)</t>
  </si>
  <si>
    <t>58649728</t>
  </si>
  <si>
    <t>межселенная территория</t>
  </si>
  <si>
    <t>118</t>
  </si>
  <si>
    <t>Писковическая волость</t>
  </si>
  <si>
    <t>58649454</t>
  </si>
  <si>
    <t>119</t>
  </si>
  <si>
    <t>120</t>
  </si>
  <si>
    <t>Середкинская волость</t>
  </si>
  <si>
    <t>58649456</t>
  </si>
  <si>
    <t>121</t>
  </si>
  <si>
    <t>Торошинская волость</t>
  </si>
  <si>
    <t>58649468</t>
  </si>
  <si>
    <t>122</t>
  </si>
  <si>
    <t>Тямшанская волость</t>
  </si>
  <si>
    <t>58649472</t>
  </si>
  <si>
    <t>123</t>
  </si>
  <si>
    <t>Ядровская волость</t>
  </si>
  <si>
    <t>58649476</t>
  </si>
  <si>
    <t>124</t>
  </si>
  <si>
    <t>Пустошкинский</t>
  </si>
  <si>
    <t>58550000</t>
  </si>
  <si>
    <t>125</t>
  </si>
  <si>
    <t>Пустошкинский район</t>
  </si>
  <si>
    <t>58650000</t>
  </si>
  <si>
    <t>Алольская волость</t>
  </si>
  <si>
    <t>58650404</t>
  </si>
  <si>
    <t>126</t>
  </si>
  <si>
    <t>Гультяевская волость</t>
  </si>
  <si>
    <t>58650434</t>
  </si>
  <si>
    <t>127</t>
  </si>
  <si>
    <t>Забельская волость</t>
  </si>
  <si>
    <t>58650445</t>
  </si>
  <si>
    <t>128</t>
  </si>
  <si>
    <t>58650464</t>
  </si>
  <si>
    <t>129</t>
  </si>
  <si>
    <t>Пустошка</t>
  </si>
  <si>
    <t>58650101</t>
  </si>
  <si>
    <t>130</t>
  </si>
  <si>
    <t>131</t>
  </si>
  <si>
    <t>Щукинская волость</t>
  </si>
  <si>
    <t>58650476</t>
  </si>
  <si>
    <t>132</t>
  </si>
  <si>
    <t>Пушкиногорский</t>
  </si>
  <si>
    <t>58551000</t>
  </si>
  <si>
    <t>133</t>
  </si>
  <si>
    <t>Пушкиногорский район</t>
  </si>
  <si>
    <t>58651000</t>
  </si>
  <si>
    <t>Велейская волость</t>
  </si>
  <si>
    <t>58651408</t>
  </si>
  <si>
    <t>134</t>
  </si>
  <si>
    <t>135</t>
  </si>
  <si>
    <t>Пушкиногорье</t>
  </si>
  <si>
    <t>58651152</t>
  </si>
  <si>
    <t>136</t>
  </si>
  <si>
    <t>Пыталовский</t>
  </si>
  <si>
    <t>58553000</t>
  </si>
  <si>
    <t>137</t>
  </si>
  <si>
    <t>Пыталовский район</t>
  </si>
  <si>
    <t>58653000</t>
  </si>
  <si>
    <t>Гавровская волость</t>
  </si>
  <si>
    <t>58653410</t>
  </si>
  <si>
    <t>138</t>
  </si>
  <si>
    <t>Линовская волость</t>
  </si>
  <si>
    <t>58653430</t>
  </si>
  <si>
    <t>139</t>
  </si>
  <si>
    <t>Пыталово</t>
  </si>
  <si>
    <t>58653101</t>
  </si>
  <si>
    <t>140</t>
  </si>
  <si>
    <t>141</t>
  </si>
  <si>
    <t>Утроинская волость</t>
  </si>
  <si>
    <t>58653463</t>
  </si>
  <si>
    <t>142</t>
  </si>
  <si>
    <t>Себежский</t>
  </si>
  <si>
    <t>58554000</t>
  </si>
  <si>
    <t>143</t>
  </si>
  <si>
    <t>Себежский район</t>
  </si>
  <si>
    <t>58654000</t>
  </si>
  <si>
    <t>Идрица</t>
  </si>
  <si>
    <t>58654153</t>
  </si>
  <si>
    <t>144</t>
  </si>
  <si>
    <t>Красноармейская волость</t>
  </si>
  <si>
    <t>58654430</t>
  </si>
  <si>
    <t>145</t>
  </si>
  <si>
    <t>Себеж</t>
  </si>
  <si>
    <t>58654101</t>
  </si>
  <si>
    <t>146</t>
  </si>
  <si>
    <t>147</t>
  </si>
  <si>
    <t>Себежское</t>
  </si>
  <si>
    <t>58654471</t>
  </si>
  <si>
    <t>148</t>
  </si>
  <si>
    <t>Сосновый бор</t>
  </si>
  <si>
    <t>58654158</t>
  </si>
  <si>
    <t>149</t>
  </si>
  <si>
    <t>Струго-Красненский</t>
  </si>
  <si>
    <t>58556000</t>
  </si>
  <si>
    <t>150</t>
  </si>
  <si>
    <t>Струго-Красненский район</t>
  </si>
  <si>
    <t>58656000</t>
  </si>
  <si>
    <t>Марьинская волость</t>
  </si>
  <si>
    <t>58656421</t>
  </si>
  <si>
    <t>151</t>
  </si>
  <si>
    <t>Новосельская волость</t>
  </si>
  <si>
    <t>58656443</t>
  </si>
  <si>
    <t>152</t>
  </si>
  <si>
    <t>Струги Красные</t>
  </si>
  <si>
    <t>58656151</t>
  </si>
  <si>
    <t>153</t>
  </si>
  <si>
    <t>154</t>
  </si>
  <si>
    <t>Усвятский</t>
  </si>
  <si>
    <t>58558000</t>
  </si>
  <si>
    <t>155</t>
  </si>
  <si>
    <t>Усвятский район</t>
  </si>
  <si>
    <t>58658000</t>
  </si>
  <si>
    <t>Усвятская волость</t>
  </si>
  <si>
    <t>58658452</t>
  </si>
  <si>
    <t>156</t>
  </si>
  <si>
    <t>157</t>
  </si>
  <si>
    <t>Усвяты</t>
  </si>
  <si>
    <t>58658151</t>
  </si>
  <si>
    <t>158</t>
  </si>
  <si>
    <t>Церковищенская волость</t>
  </si>
  <si>
    <t>58658463</t>
  </si>
  <si>
    <t>159</t>
  </si>
  <si>
    <t>город Великие Луки</t>
  </si>
  <si>
    <t>58710000</t>
  </si>
  <si>
    <t>городской округ</t>
  </si>
  <si>
    <t>160</t>
  </si>
  <si>
    <t>город Псков</t>
  </si>
  <si>
    <t>58701000</t>
  </si>
  <si>
    <t>161</t>
  </si>
  <si>
    <t>NUMBER_POINT</t>
  </si>
  <si>
    <t>INVP_NAME</t>
  </si>
  <si>
    <t>INVP_ID</t>
  </si>
  <si>
    <t>L_START_DATE</t>
  </si>
  <si>
    <t>L_END_DATE</t>
  </si>
  <si>
    <t>L_DECISION_NAME</t>
  </si>
  <si>
    <t>L_DECISION_TYPE</t>
  </si>
  <si>
    <t>L_DECISION_NMBR</t>
  </si>
  <si>
    <t>L_DECISION_DATE</t>
  </si>
  <si>
    <t>Инвестиционная программа № 32 от 30.10.2025 МУП "ПАЛКИНСКАЯ ПМК" в сфере теплоснабжения по реконструкции объектов тепловой сети, на территории муниципального округа Палкинский на 2026-2030 годы</t>
  </si>
  <si>
    <t>01.01.2026</t>
  </si>
  <si>
    <t>31.12.2030</t>
  </si>
  <si>
    <t>Инвестиционная программа № 33 от 30.10.2025 ООО "ГАЗПРОМ ТЕПЛОЭНЕРГО ПСКОВ" в сфере теплоснабжения по модернизации, реконструкции и техническому перевооружению оборудования, на территории муниципального округа Печорский на 2026-2030 годы</t>
  </si>
  <si>
    <t>Инвестиционная программа № 34 от 30.10.2025 АО "ПСКОВПАССАЖИРАВТОТРАНС" в сфере теплоснабжения по модернизации и реконструкции объектов, на территории городского округа Псков на 2026-2030 годы</t>
  </si>
  <si>
    <t>Инвестиционная программа № 67 от 28.10.2022 МУП "Комфорт" в сфере теплоснабжения по модернизации и реконструкции оборудования на 2023-2027 годы</t>
  </si>
  <si>
    <t>01.01.2023</t>
  </si>
  <si>
    <t>31.12.2027</t>
  </si>
  <si>
    <t>Инвестиционная программа № 68 от 28.10.2022 Порховское МП ТС и К в сфере теплоснабжения по модернизации и реконструкции объектов на 2023-2027 годы</t>
  </si>
  <si>
    <t>Инвестиционная программа № 89 от 28.09.2021 ПАО "ОГК-2" в сфере теплоснабжения в отношении системы коммунальной инфраструктуры на 2022 год</t>
  </si>
  <si>
    <t>01.01.2022</t>
  </si>
  <si>
    <t>31.12.2022</t>
  </si>
  <si>
    <t>Инвестиционная программа № 97 от 29.10.2024 МУП "ТЕПЛОВЫЕ СЕТИ" Г. ВЕЛИКИЕ ЛУКИ в сфере теплоснабжения по развитию и модернизации систем теплоснабжения на 2025-2031 годы</t>
  </si>
  <si>
    <t>01.01.2025</t>
  </si>
  <si>
    <t>31.12.2031</t>
  </si>
  <si>
    <t>Инвестиционная программа № 97 от 29.10.2024 МУП "ТЕПЛОВЫЕ СЕТИ" Г. ВЕЛИКИЕ ЛУКИ в сфере теплоснабжения по развитию систем теплоснабжения, на территории городского округа Великие Луки на 2025-2031 годы</t>
  </si>
  <si>
    <t>Инвестиционная программа № 98 от 30.10.2024 ООО "ГАЗПРОМ ТЕПЛОЭНЕРГО ПСКОВ" в сфере теплоснабжения по техническому перевооружению котельной, на территории муниципального района Островский на 2025-2029 годы</t>
  </si>
  <si>
    <t>31.12.2029</t>
  </si>
  <si>
    <t>Инвестиционная программа от 17.10.2023 БЕЖАНИЦКОЕ МП "ЖИЛКОММУНСЕРВИС" в сфере теплоснабжения по модернизации и реконструкции тепловых сетей, на территории муниципального района Бежаницкий на 2024-2027 годы</t>
  </si>
  <si>
    <t>01.01.2024</t>
  </si>
  <si>
    <t>Инвестиционная программа от 17.10.2023 МУП "ЖКХ" Островского района в сфере теплоснабжения по строительству тепловых сетей на 2024-2026 годы</t>
  </si>
  <si>
    <t>31.12.2026</t>
  </si>
  <si>
    <t>Инвестиционная программа от 27.10.2023 МП Г.ПСКОВА "ПТС"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Псков на 2024-2028 годы</t>
  </si>
  <si>
    <t>31.12.2028</t>
  </si>
  <si>
    <t>Инвестиционная программа от 27.10.2023 ООО "Котельная № 13" в сфере теплоснабжения по модернизации и реконструкции котельной, на территории городского округа Великие Луки на 2024-2028 годы</t>
  </si>
  <si>
    <t>Инвестиционная программа от 27.10.2023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</si>
  <si>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Инвестиционная программа от 27.11.2023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</si>
  <si>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Инвестиционная программа от 28.10.2022 БЕЖАНИЦКОЕ МП "ЖИЛКОММУНСЕРВИС" в сфере теплоснабжения по модернизации и реконструкции объектов на 2023 год</t>
  </si>
  <si>
    <t>31.12.2023</t>
  </si>
  <si>
    <t>Инвестиционная программа от 28.10.2022 МП "ПЛЮССАТЕПЛОРЕСУРС" в сфере теплоснабжения по модернизации и реконструкции тепловых сетей на 2023-2027 годы</t>
  </si>
  <si>
    <t>Инвестиционная программа от 28.10.2022 МП ЖКХ Дедовичского района в сфере теплоснабжения по модернизации и реконструкции тепловых сетей на 2023-2027 годы</t>
  </si>
  <si>
    <t>Инвестиционная программа от 28.10.2022 МУП "Комфорт" в сфере теплоснабжения по модернизации и реконструкции тепловых сетей на 2023-2027 годы</t>
  </si>
  <si>
    <t>Инвестиционная программа от 28.10.2022 МУП "Палкинская ПМК" в сфере теплоснабжения по реконструкции объектов тепловых сетей на 2023-2025 годы</t>
  </si>
  <si>
    <t>31.12.2025</t>
  </si>
  <si>
    <t>Инвестиционная программа от 28.10.2022 МУП Себежского района "Теплоэнергия" в сфере теплоснабжения по модернизации и реконструкции объектов на 2023-2027 годы</t>
  </si>
  <si>
    <t>Инвестиционная программа от 28.10.2022 МУП Себежского района "Теплоэнергия" в сфере теплоснабжения по модернизации и реконструкции тепловых сетей на 2023-2027 годы</t>
  </si>
  <si>
    <t>Инвестиционная программа от 28.10.2022 ПАО "ОГК-2" в сфере теплоснабжения по модернизации и реконструкции тепловых сетей на 2023-2027 годы</t>
  </si>
  <si>
    <t>Инвестиционная программа от 28.10.2022 Порховское МП ТС и К в сфере теплоснабжения по модернизации и реконструкции систем центрального теплоснабжения (за исключением тепловых сетей) на 2023-2027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</si>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</sst>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2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49" fontId="0" fillId="40" borderId="12" xfId="0" applyFont="1" applyFill="1" applyBorder="1" applyNumberFormat="1">
      <alignment horizontal="left" vertical="center" wrapText="1"/>
      <protection locked="0"/>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49e63c3b-900e-4c0d-8e45-3eb8d3136b64"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44238-9E48-23FB-0948-FF55296D794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AFFB8-610F-8E88-002F-45FDD7850E1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89</v>
      </c>
      <c r="F8" s="823"/>
      <c r="G8" s="465" t="s">
        <v>87</v>
      </c>
      <c r="H8" s="465" t="s">
        <v>88</v>
      </c>
      <c r="I8" s="414" t="s">
        <v>86</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62</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CF108-B85E-E348-494C-679C7D00649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62</v>
      </c>
      <c r="AJ17" s="2267"/>
      <c r="AK17" s="2268" t="s">
        <v>62</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ТР-01-03-2026/-2807</v>
      </c>
      <c r="W31" s="2251"/>
      <c r="X31" s="2251"/>
      <c r="Y31" s="2251"/>
      <c r="Z31" s="2251"/>
      <c r="AA31" s="2251"/>
      <c r="AB31" s="2251"/>
      <c r="AC31" s="326"/>
      <c r="AD31" s="2251" t="str">
        <f>IF(TITLE_NUMBER_PR_CHANGE="",IF(TITLE_NUMBER_PR="","",TITLE_NUMBER_PR),TITLE_NUMBER_PR_CHANGE)</f>
        <v>ТР-01-03-2026/-2807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ТР-01-03-2026/-2807</v>
      </c>
      <c r="W35" s="2251"/>
      <c r="X35" s="2251"/>
      <c r="Y35" s="2251"/>
      <c r="Z35" s="2251"/>
      <c r="AA35" s="2251"/>
      <c r="AB35" s="2251"/>
      <c r="AC35" s="326"/>
      <c r="AD35" s="2251" t="str">
        <f>IF(TITLE_NUMBER_PR_CHANGE="",IF(TITLE_NUMBER_PR="","",TITLE_NUMBER_PR),TITLE_NUMBER_PR_CHANGE)</f>
        <v>ТР-01-03-2026/-2807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415</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0F238-BBE8-167C-729F-7CFF7263A8E8}" mc:Ignorable="x14ac xr xr2 xr3">
  <sheetPr>
    <tabColor theme="6" tint="0.4"/>
  </sheetPr>
  <dimension ref="A1:BA65"/>
  <sheetViews>
    <sheetView showGridLines="0" zoomScale="90" workbookViewId="0">
      <pane xSplit="29" ySplit="42" topLeftCell="AD43" activePane="bottomRight" state="frozen"/>
      <selection pane="bottomLeft" activeCell="A43" sqref="A43"/>
      <selection pane="topRight" activeCell="AD1" sqref="AD1"/>
      <selection pane="bottomRight" activeCell="AM53" sqref="AM53"/>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403</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407</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410</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413</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751"/>
      <c r="AM8" s="325"/>
      <c r="AN8" s="751"/>
      <c r="AO8" s="1257"/>
      <c r="AP8" s="2602"/>
      <c r="AQ8" s="2107" t="s">
        <v>62</v>
      </c>
      <c r="AR8" s="2602"/>
      <c r="AS8" s="2107" t="s">
        <v>62</v>
      </c>
      <c r="AT8" s="325"/>
      <c r="AU8" s="2253" t="s">
        <v>415</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2678"/>
      <c r="AM10" s="2679"/>
      <c r="AN10" s="2680"/>
      <c r="AO10" s="2681"/>
      <c r="AP10" s="2682"/>
      <c r="AQ10" s="2683"/>
      <c r="AR10" s="2684"/>
      <c r="AS10" s="2685"/>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2686"/>
      <c r="AM11" s="2687"/>
      <c r="AN11" s="2688"/>
      <c r="AO11" s="2689"/>
      <c r="AP11" s="2690"/>
      <c r="AQ11" s="2691"/>
      <c r="AR11" s="2692"/>
      <c r="AS11" s="2693"/>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2694"/>
      <c r="AM12" s="2695"/>
      <c r="AN12" s="2696"/>
      <c r="AO12" s="2697"/>
      <c r="AP12" s="2698"/>
      <c r="AQ12" s="2699"/>
      <c r="AR12" s="2700"/>
      <c r="AS12" s="2701"/>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62</v>
      </c>
      <c r="AJ17" s="2267"/>
      <c r="AK17" s="2268" t="s">
        <v>62</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419</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L22" s="1366"/>
      <c r="AM22" s="1366"/>
      <c r="AN22" s="1366"/>
      <c r="AO22" s="1366"/>
      <c r="AP22" s="1366"/>
      <c r="AQ22" s="1370" t="s">
        <v>422</v>
      </c>
      <c r="AR22" s="1366"/>
      <c r="AS22" s="1370" t="s">
        <v>423</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326"/>
      <c r="AU29" s="280"/>
      <c r="AV29" s="368"/>
      <c r="AW29" s="368"/>
      <c r="AX29" s="368"/>
      <c r="AY29" s="368"/>
      <c r="AZ29" s="368"/>
      <c r="BA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2264" t="str">
        <f>IF(TITLE_DATE_PR_CHANGE="",IF(TITLE_DATE_PR="","",TITLE_DATE_PR),TITLE_DATE_PR_CHANGE)</f>
        <v>46141</v>
      </c>
      <c r="AM30" s="2264"/>
      <c r="AN30" s="2264"/>
      <c r="AO30" s="2264"/>
      <c r="AP30" s="2264"/>
      <c r="AQ30" s="2264"/>
      <c r="AR30" s="2264"/>
      <c r="AS30" s="1635"/>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ТР-01-03-2026/-2807</v>
      </c>
      <c r="W31" s="2251"/>
      <c r="X31" s="2251"/>
      <c r="Y31" s="2251"/>
      <c r="Z31" s="2251"/>
      <c r="AA31" s="2251"/>
      <c r="AB31" s="2251"/>
      <c r="AC31" s="326"/>
      <c r="AD31" s="2251" t="str">
        <f>IF(TITLE_NUMBER_PR_CHANGE="",IF(TITLE_NUMBER_PR="","",TITLE_NUMBER_PR),TITLE_NUMBER_PR_CHANGE)</f>
        <v>ТР-01-03-2026/-2807</v>
      </c>
      <c r="AE31" s="2251"/>
      <c r="AF31" s="2251"/>
      <c r="AG31" s="2251"/>
      <c r="AH31" s="2251"/>
      <c r="AI31" s="2251"/>
      <c r="AJ31" s="2251"/>
      <c r="AK31" s="326"/>
      <c r="AL31" s="2251" t="str">
        <f>IF(TITLE_NUMBER_PR_CHANGE="",IF(TITLE_NUMBER_PR="","",TITLE_NUMBER_PR),TITLE_NUMBER_PR_CHANGE)</f>
        <v>ТР-01-03-2026/-2807</v>
      </c>
      <c r="AM31" s="2251"/>
      <c r="AN31" s="2251"/>
      <c r="AO31" s="2251"/>
      <c r="AP31" s="2251"/>
      <c r="AQ31" s="2251"/>
      <c r="AR31" s="2251"/>
      <c r="AS31" s="1635"/>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326"/>
      <c r="AU32" s="280"/>
      <c r="AV32" s="368"/>
      <c r="AW32" s="368"/>
      <c r="AX32" s="368"/>
      <c r="AY32" s="368"/>
      <c r="AZ32" s="368"/>
      <c r="BA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2264" t="str">
        <f>IF(TITLE_DATE_PR_CHANGE="",IF(TITLE_DATE_PR="","",TITLE_DATE_PR),TITLE_DATE_PR_CHANGE)</f>
        <v>46141</v>
      </c>
      <c r="AM34" s="2264"/>
      <c r="AN34" s="2264"/>
      <c r="AO34" s="2264"/>
      <c r="AP34" s="2264"/>
      <c r="AQ34" s="2264"/>
      <c r="AR34" s="2264"/>
      <c r="AS34" s="1635"/>
      <c r="AT34" s="326"/>
      <c r="AU34" s="280"/>
      <c r="AV34" s="368"/>
      <c r="AW34" s="368"/>
      <c r="AX34" s="368"/>
      <c r="AY34" s="368"/>
      <c r="AZ34" s="368"/>
      <c r="BA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ТР-01-03-2026/-2807</v>
      </c>
      <c r="W35" s="2251"/>
      <c r="X35" s="2251"/>
      <c r="Y35" s="2251"/>
      <c r="Z35" s="2251"/>
      <c r="AA35" s="2251"/>
      <c r="AB35" s="2251"/>
      <c r="AC35" s="326"/>
      <c r="AD35" s="2251" t="str">
        <f>IF(TITLE_NUMBER_PR_CHANGE="",IF(TITLE_NUMBER_PR="","",TITLE_NUMBER_PR),TITLE_NUMBER_PR_CHANGE)</f>
        <v>ТР-01-03-2026/-2807</v>
      </c>
      <c r="AE35" s="2251"/>
      <c r="AF35" s="2251"/>
      <c r="AG35" s="2251"/>
      <c r="AH35" s="2251"/>
      <c r="AI35" s="2251"/>
      <c r="AJ35" s="2251"/>
      <c r="AK35" s="326"/>
      <c r="AL35" s="2251" t="str">
        <f>IF(TITLE_NUMBER_PR_CHANGE="",IF(TITLE_NUMBER_PR="","",TITLE_NUMBER_PR),TITLE_NUMBER_PR_CHANGE)</f>
        <v>ТР-01-03-2026/-2807</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L36" s="1635"/>
      <c r="AM36" s="1635"/>
      <c r="AN36" s="1635"/>
      <c r="AO36" s="1635"/>
      <c r="AP36" s="1635"/>
      <c r="AQ36" s="1635"/>
      <c r="AR36" s="1635"/>
      <c r="AS36" s="1642" t="s">
        <v>429</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450</v>
      </c>
      <c r="AM37" s="2252"/>
      <c r="AN37" s="2252"/>
      <c r="AO37" s="2252"/>
      <c r="AP37" s="2252"/>
      <c r="AQ37" s="2252"/>
      <c r="AR37" s="2252"/>
      <c r="AS37" s="2252"/>
      <c r="BA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312" t="s">
        <v>305</v>
      </c>
      <c r="AM38" s="2312"/>
      <c r="AN38" s="2312"/>
      <c r="AO38" s="2312"/>
      <c r="AP38" s="2312"/>
      <c r="AQ38" s="2312"/>
      <c r="AR38" s="2312"/>
      <c r="AS38" s="2312"/>
      <c r="AT38" s="2127"/>
      <c r="AU38" s="2127"/>
      <c r="BA38" s="1155"/>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399" t="s">
        <v>431</v>
      </c>
      <c r="AM39" s="2400"/>
      <c r="AN39" s="2400"/>
      <c r="AO39" s="2400"/>
      <c r="AP39" s="2400"/>
      <c r="AQ39" s="2400"/>
      <c r="AR39" s="2401"/>
      <c r="AS39" s="2277" t="s">
        <v>432</v>
      </c>
      <c r="AT39" s="2280" t="s">
        <v>434</v>
      </c>
      <c r="AU39" s="2127"/>
      <c r="BA39" s="1155">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60" t="s">
        <v>435</v>
      </c>
      <c r="AM40" s="2610" t="s">
        <v>436</v>
      </c>
      <c r="AN40" s="2262" t="s">
        <v>437</v>
      </c>
      <c r="AO40" s="2263"/>
      <c r="AP40" s="2262" t="s">
        <v>451</v>
      </c>
      <c r="AQ40" s="2269"/>
      <c r="AR40" s="2263"/>
      <c r="AS40" s="2278"/>
      <c r="AT40" s="2281"/>
      <c r="AU40" s="2127"/>
      <c r="BA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61"/>
      <c r="AM41" s="2284"/>
      <c r="AN41" s="2577" t="s">
        <v>446</v>
      </c>
      <c r="AO41" s="2577" t="s">
        <v>447</v>
      </c>
      <c r="AP41" s="2577" t="s">
        <v>448</v>
      </c>
      <c r="AQ41" s="2270" t="s">
        <v>449</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60">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
</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0"/>
      <c r="AX43" s="500" t="str">
        <f>IF(T43="","",T43)</f>
        <v>Наименование тарифа</v>
      </c>
      <c r="AY43" s="500"/>
      <c r="AZ43" s="500"/>
      <c r="BA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402</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2"/>
      <c r="AM44" s="2243"/>
      <c r="AN44" s="2243"/>
      <c r="AO44" s="2243"/>
      <c r="AP44" s="2243"/>
      <c r="AQ44" s="2243"/>
      <c r="AR44" s="2243"/>
      <c r="AS44" s="2244"/>
      <c r="AT44" s="2244"/>
      <c r="AU44" s="1258" t="s">
        <v>403</v>
      </c>
      <c r="AW44" s="500"/>
      <c r="AX44" s="500" t="str">
        <f>IF(T44="","",T44)</f>
        <v>Территория действия тарифа</v>
      </c>
      <c r="AY44" s="500"/>
      <c r="AZ44" s="500"/>
      <c r="BA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404</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405</v>
      </c>
      <c r="AW45" s="500"/>
      <c r="AX45" s="500" t="str">
        <f>IF(T45="","",T45)</f>
        <v>Наименование системы теплоснабжения </v>
      </c>
      <c r="AY45" s="500"/>
      <c r="AZ45" s="500"/>
      <c r="BA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406</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407</v>
      </c>
      <c r="AW46" s="500"/>
      <c r="AX46" s="500" t="str">
        <f>IF(T46="","",T46)</f>
        <v>Источник тепловой энергии  </v>
      </c>
      <c r="AY46" s="500"/>
      <c r="AZ46" s="500"/>
      <c r="BA46" s="1155">
        <v>21</v>
      </c>
    </row>
    <row customHeight="1" ht="49.5">
      <c r="A47" s="1363" t="s">
        <v>165</v>
      </c>
      <c r="B47" s="1363" t="s">
        <v>166</v>
      </c>
      <c r="C47" s="1363" t="s">
        <v>167</v>
      </c>
      <c r="D47" s="1363" t="s">
        <v>168</v>
      </c>
      <c r="E47" s="2259"/>
      <c r="F47" s="2259"/>
      <c r="G47" s="2259"/>
      <c r="H47" s="2259"/>
      <c r="I47" s="2256" t="str">
        <f>S46&amp;".1"</f>
        <v>1.1.1.1.1</v>
      </c>
      <c r="J47" s="1363"/>
      <c r="K47" s="1363"/>
      <c r="L47" s="1364" t="s">
        <v>408</v>
      </c>
      <c r="P47" s="2257">
        <v>1</v>
      </c>
      <c r="Q47" s="1331"/>
      <c r="R47" s="356"/>
      <c r="S47" s="1336" t="str">
        <f>$I47</f>
        <v>1.1.1.1.1</v>
      </c>
      <c r="T47" s="285" t="s">
        <v>409</v>
      </c>
      <c r="U47" s="300"/>
      <c r="V47" s="2245"/>
      <c r="W47" s="2246"/>
      <c r="X47" s="2246"/>
      <c r="Y47" s="2246"/>
      <c r="Z47" s="2246"/>
      <c r="AA47" s="2246"/>
      <c r="AB47" s="2246"/>
      <c r="AC47" s="2247"/>
      <c r="AD47" s="2245" t="s">
        <v>452</v>
      </c>
      <c r="AE47" s="2246"/>
      <c r="AF47" s="2246"/>
      <c r="AG47" s="2246"/>
      <c r="AH47" s="2246"/>
      <c r="AI47" s="2246"/>
      <c r="AJ47" s="2246"/>
      <c r="AK47" s="2246"/>
      <c r="AL47" s="2245"/>
      <c r="AM47" s="2246"/>
      <c r="AN47" s="2246"/>
      <c r="AO47" s="2246"/>
      <c r="AP47" s="2246"/>
      <c r="AQ47" s="2246"/>
      <c r="AR47" s="2246"/>
      <c r="AS47" s="2247"/>
      <c r="AT47" s="2247"/>
      <c r="AU47" s="1258" t="s">
        <v>410</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2.049999999999997">
      <c r="A48" s="1363" t="s">
        <v>165</v>
      </c>
      <c r="B48" s="1363" t="s">
        <v>166</v>
      </c>
      <c r="C48" s="1363" t="s">
        <v>167</v>
      </c>
      <c r="D48" s="1363" t="s">
        <v>168</v>
      </c>
      <c r="E48" s="2259"/>
      <c r="F48" s="2259"/>
      <c r="G48" s="2259"/>
      <c r="H48" s="2259"/>
      <c r="I48" s="2286"/>
      <c r="J48" s="2256" t="str">
        <f>I47&amp;".1"</f>
        <v>1.1.1.1.1.1</v>
      </c>
      <c r="K48" s="1363"/>
      <c r="L48" s="1364" t="s">
        <v>411</v>
      </c>
      <c r="P48" s="2257"/>
      <c r="Q48" s="2257">
        <v>1</v>
      </c>
      <c r="R48" s="357"/>
      <c r="S48" s="1336" t="str">
        <f>$J48</f>
        <v>1.1.1.1.1.1</v>
      </c>
      <c r="T48" s="286" t="s">
        <v>412</v>
      </c>
      <c r="U48" s="300"/>
      <c r="V48" s="2245"/>
      <c r="W48" s="2246"/>
      <c r="X48" s="2246"/>
      <c r="Y48" s="2246"/>
      <c r="Z48" s="2246"/>
      <c r="AA48" s="2246"/>
      <c r="AB48" s="2246"/>
      <c r="AC48" s="2247"/>
      <c r="AD48" s="2245" t="s">
        <v>453</v>
      </c>
      <c r="AE48" s="2246"/>
      <c r="AF48" s="2246"/>
      <c r="AG48" s="2246"/>
      <c r="AH48" s="2246"/>
      <c r="AI48" s="2246"/>
      <c r="AJ48" s="2246"/>
      <c r="AK48" s="2246"/>
      <c r="AL48" s="2245"/>
      <c r="AM48" s="2246"/>
      <c r="AN48" s="2246"/>
      <c r="AO48" s="2246"/>
      <c r="AP48" s="2246"/>
      <c r="AQ48" s="2246"/>
      <c r="AR48" s="2246"/>
      <c r="AS48" s="2247"/>
      <c r="AT48" s="2247"/>
      <c r="AU48" s="1258" t="s">
        <v>413</v>
      </c>
      <c r="AW48" s="500"/>
      <c r="AX48" s="500" t="str">
        <f>IF(T48="","",T48)</f>
        <v>Группа потребителей</v>
      </c>
      <c r="AY48" s="500"/>
      <c r="AZ48" s="500"/>
      <c r="BA48" s="1155">
        <v>21</v>
      </c>
    </row>
    <row customHeight="1" ht="22.049999999999997">
      <c r="A49" s="1363" t="s">
        <v>165</v>
      </c>
      <c r="B49" s="1363" t="s">
        <v>166</v>
      </c>
      <c r="C49" s="1363" t="s">
        <v>167</v>
      </c>
      <c r="D49" s="1363" t="s">
        <v>168</v>
      </c>
      <c r="E49" s="2259"/>
      <c r="F49" s="2259"/>
      <c r="G49" s="2259"/>
      <c r="H49" s="2259"/>
      <c r="I49" s="2286"/>
      <c r="J49" s="2286"/>
      <c r="K49" s="2256" t="str">
        <f>J48&amp;".1"</f>
        <v>1.1.1.1.1.1.1</v>
      </c>
      <c r="L49" s="1364" t="s">
        <v>414</v>
      </c>
      <c r="P49" s="2257"/>
      <c r="Q49" s="2257"/>
      <c r="R49" s="357">
        <v>1</v>
      </c>
      <c r="S49" s="1336" t="str">
        <f>$K49</f>
        <v>1.1.1.1.1.1.1</v>
      </c>
      <c r="T49" s="1347" t="s">
        <v>454</v>
      </c>
      <c r="U49" s="300"/>
      <c r="V49" s="751"/>
      <c r="W49" s="325"/>
      <c r="X49" s="751"/>
      <c r="Y49" s="1257"/>
      <c r="Z49" s="2265"/>
      <c r="AA49" s="2107" t="s">
        <v>62</v>
      </c>
      <c r="AB49" s="2265"/>
      <c r="AC49" s="2107" t="s">
        <v>62</v>
      </c>
      <c r="AD49" s="751">
        <v>2391.16</v>
      </c>
      <c r="AE49" s="325"/>
      <c r="AF49" s="751"/>
      <c r="AG49" s="1257"/>
      <c r="AH49" s="2602">
        <v>46388</v>
      </c>
      <c r="AI49" s="2107" t="s">
        <v>62</v>
      </c>
      <c r="AJ49" s="2287">
        <v>46568</v>
      </c>
      <c r="AK49" s="2107" t="s">
        <v>62</v>
      </c>
      <c r="AL49" s="751">
        <v>4378.87</v>
      </c>
      <c r="AM49" s="325"/>
      <c r="AN49" s="751"/>
      <c r="AO49" s="1257"/>
      <c r="AP49" s="2602">
        <v>46569</v>
      </c>
      <c r="AQ49" s="2107" t="s">
        <v>62</v>
      </c>
      <c r="AR49" s="2602">
        <v>46752</v>
      </c>
      <c r="AS49" s="2107" t="s">
        <v>62</v>
      </c>
      <c r="AT49" s="1348"/>
      <c r="AU49" s="2253" t="s">
        <v>415</v>
      </c>
      <c r="AV49" s="511">
        <f>STRCHECKDATE(V50:AT50)</f>
      </c>
      <c r="AW49" s="500"/>
      <c r="AX49" s="500" t="str">
        <f>IF(T49="","",T49)</f>
        <v>вода</v>
      </c>
      <c r="AY49" s="500"/>
      <c r="AZ49" s="500"/>
      <c r="BA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46388-46568</v>
      </c>
      <c r="AH50" s="2266"/>
      <c r="AI50" s="2107"/>
      <c r="AJ50" s="2288"/>
      <c r="AK50" s="2107"/>
      <c r="AL50" s="325"/>
      <c r="AM50" s="325"/>
      <c r="AN50" s="325"/>
      <c r="AO50" s="328" t="str">
        <f>AP49&amp;"-"&amp;AR49</f>
        <v>46569-46752</v>
      </c>
      <c r="AP50" s="2309"/>
      <c r="AQ50" s="2107"/>
      <c r="AR50" s="2309"/>
      <c r="AS50" s="2107"/>
      <c r="AT50" s="1349"/>
      <c r="AU50" s="2254"/>
      <c r="AW50" s="500"/>
      <c r="AX50" s="500" t="str">
        <f>IF(T50="","",T50)</f>
        <v/>
      </c>
      <c r="AY50" s="500"/>
      <c r="AZ50" s="500"/>
      <c r="BA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2702"/>
      <c r="AM51" s="2703"/>
      <c r="AN51" s="2704"/>
      <c r="AO51" s="2705"/>
      <c r="AP51" s="2706"/>
      <c r="AQ51" s="2707"/>
      <c r="AR51" s="2708"/>
      <c r="AS51" s="2709"/>
      <c r="AT51" s="324"/>
      <c r="AU51" s="2255"/>
      <c r="AW51" s="500"/>
      <c r="AX51" s="500" t="str">
        <f>IF(T51="","",T51)</f>
        <v>Добавить вид теплоносителя (параметры теплоносителя)</v>
      </c>
      <c r="AY51" s="500"/>
      <c r="AZ51" s="500"/>
      <c r="BA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2710"/>
      <c r="AM52" s="2711"/>
      <c r="AN52" s="2712"/>
      <c r="AO52" s="2713"/>
      <c r="AP52" s="2714"/>
      <c r="AQ52" s="2715"/>
      <c r="AR52" s="2716"/>
      <c r="AS52" s="2717"/>
      <c r="AT52" s="367"/>
      <c r="AU52" s="303"/>
      <c r="AW52" s="500"/>
      <c r="AX52" s="500" t="str">
        <f>IF(T52="","",T52)</f>
        <v>Добавить группу потребителей</v>
      </c>
      <c r="AY52" s="500"/>
      <c r="AZ52" s="500"/>
      <c r="BA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2718"/>
      <c r="AM53" s="2719"/>
      <c r="AN53" s="2720"/>
      <c r="AO53" s="2721"/>
      <c r="AP53" s="2722"/>
      <c r="AQ53" s="2723"/>
      <c r="AR53" s="2724"/>
      <c r="AS53" s="2725"/>
      <c r="AT53" s="367"/>
      <c r="AU53" s="303"/>
      <c r="AW53" s="500"/>
      <c r="AX53" s="500" t="str">
        <f>IF(T53="","",T53)</f>
        <v>Добавить схему подключения</v>
      </c>
      <c r="AY53" s="500"/>
      <c r="AZ53" s="500"/>
      <c r="BA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W57" s="789"/>
      <c r="AX57" s="789" t="str">
        <f>IF(T57="","",T57)</f>
        <v>Добавить наименование тарифа</v>
      </c>
      <c r="AY57" s="789"/>
      <c r="AZ57" s="789"/>
      <c r="BA57" s="518">
        <v>1</v>
      </c>
    </row>
    <row customHeight="1" ht="11.549999999999999">
      <c r="M58" s="1160"/>
      <c r="N58" s="1160"/>
      <c r="O58" s="537"/>
      <c r="P58" s="1155"/>
      <c r="Q58" s="1155"/>
      <c r="R58" s="1155"/>
      <c r="S58" s="1155"/>
      <c r="AL58" s="1635"/>
      <c r="AM58" s="1635"/>
      <c r="AN58" s="1635"/>
      <c r="AO58" s="1635"/>
      <c r="AP58" s="1635"/>
      <c r="AQ58" s="1635"/>
      <c r="AR58" s="1635"/>
      <c r="AS58" s="1635"/>
      <c r="AV58" s="1155"/>
      <c r="AW58" s="1155"/>
      <c r="AX58" s="1155"/>
      <c r="AY58" s="1155"/>
      <c r="AZ58" s="1155"/>
      <c r="BA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285"/>
      <c r="AU59" s="2285"/>
      <c r="BA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285"/>
      <c r="AU60" s="2285"/>
      <c r="BA60" s="1155">
        <v>62</v>
      </c>
    </row>
    <row customHeight="1" ht="14.699999999999998">
      <c r="O61" s="537"/>
      <c r="AL61" s="1635"/>
      <c r="AM61" s="1635"/>
      <c r="AN61" s="1635"/>
      <c r="AO61" s="1635"/>
      <c r="AP61" s="1635"/>
      <c r="AQ61" s="1635"/>
      <c r="AR61" s="1635"/>
      <c r="AS61" s="1635"/>
      <c r="BA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285"/>
      <c r="AU62" s="2285"/>
      <c r="BA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155">
        <v>4</v>
      </c>
      <c r="AU65" s="1155">
        <v>115</v>
      </c>
      <c r="AV65" s="511">
        <v>10</v>
      </c>
      <c r="AW65" s="511">
        <v>10</v>
      </c>
      <c r="AX65" s="511">
        <v>10</v>
      </c>
      <c r="AY65" s="511">
        <v>10</v>
      </c>
      <c r="AZ65" s="511">
        <v>10</v>
      </c>
      <c r="BA65" s="1155">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24268-5B3A-BA87-8BAF-020A44B226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46141</v>
      </c>
      <c r="W30" s="2264"/>
      <c r="X30" s="2264"/>
      <c r="Y30" s="2264"/>
      <c r="Z30" s="2264"/>
      <c r="AA30" s="2264"/>
      <c r="AB30" s="2264"/>
      <c r="AC30" s="1635"/>
      <c r="AD30" s="2264" t="str">
        <f>IF(TITLE_DATE_PR_CHANGE="",IF(TITLE_DATE_PR="","",TITLE_DATE_PR),TITLE_DATE_PR_CHANGE)</f>
        <v>46141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ТР-01-03-2026/-2807</v>
      </c>
      <c r="W31" s="2251"/>
      <c r="X31" s="2251"/>
      <c r="Y31" s="2251"/>
      <c r="Z31" s="2251"/>
      <c r="AA31" s="2251"/>
      <c r="AB31" s="2251"/>
      <c r="AC31" s="1635"/>
      <c r="AD31" s="2251" t="str">
        <f>IF(TITLE_NUMBER_PR_CHANGE="",IF(TITLE_NUMBER_PR="","",TITLE_NUMBER_PR),TITLE_NUMBER_PR_CHANGE)</f>
        <v>ТР-01-03-2026/-2807</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46141</v>
      </c>
      <c r="W34" s="2264"/>
      <c r="X34" s="2264"/>
      <c r="Y34" s="2264"/>
      <c r="Z34" s="2264"/>
      <c r="AA34" s="2264"/>
      <c r="AB34" s="2264"/>
      <c r="AC34" s="1635"/>
      <c r="AD34" s="2264" t="str">
        <f>IF(TITLE_DATE_PR_CHANGE="",IF(TITLE_DATE_PR="","",TITLE_DATE_PR),TITLE_DATE_PR_CHANGE)</f>
        <v>46141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ТР-01-03-2026/-2807</v>
      </c>
      <c r="W35" s="2251"/>
      <c r="X35" s="2251"/>
      <c r="Y35" s="2251"/>
      <c r="Z35" s="2251"/>
      <c r="AA35" s="2251"/>
      <c r="AB35" s="2251"/>
      <c r="AC35" s="1635"/>
      <c r="AD35" s="2251" t="str">
        <f>IF(TITLE_NUMBER_PR_CHANGE="",IF(TITLE_NUMBER_PR="","",TITLE_NUMBER_PR),TITLE_NUMBER_PR_CHANGE)</f>
        <v>ТР-01-03-2026/-2807</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89</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136</v>
      </c>
      <c r="C41" s="1266" t="s">
        <v>137</v>
      </c>
      <c r="D41" s="1266" t="s">
        <v>138</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D54A8-4078-3358-815A-08FF9713C4E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46141</v>
      </c>
      <c r="W30" s="2264"/>
      <c r="X30" s="2264"/>
      <c r="Y30" s="2264"/>
      <c r="Z30" s="2264"/>
      <c r="AA30" s="2264"/>
      <c r="AB30" s="2264"/>
      <c r="AC30" s="1635"/>
      <c r="AD30" s="2264" t="str">
        <f>IF(TITLE_DATE_PR_CHANGE="",IF(TITLE_DATE_PR="","",TITLE_DATE_PR),TITLE_DATE_PR_CHANGE)</f>
        <v>46141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ТР-01-03-2026/-2807</v>
      </c>
      <c r="W31" s="2251"/>
      <c r="X31" s="2251"/>
      <c r="Y31" s="2251"/>
      <c r="Z31" s="2251"/>
      <c r="AA31" s="2251"/>
      <c r="AB31" s="2251"/>
      <c r="AC31" s="1635"/>
      <c r="AD31" s="2251" t="str">
        <f>IF(TITLE_NUMBER_PR_CHANGE="",IF(TITLE_NUMBER_PR="","",TITLE_NUMBER_PR),TITLE_NUMBER_PR_CHANGE)</f>
        <v>ТР-01-03-2026/-2807</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46141</v>
      </c>
      <c r="W34" s="2264"/>
      <c r="X34" s="2264"/>
      <c r="Y34" s="2264"/>
      <c r="Z34" s="2264"/>
      <c r="AA34" s="2264"/>
      <c r="AB34" s="2264"/>
      <c r="AC34" s="1635"/>
      <c r="AD34" s="2264" t="str">
        <f>IF(TITLE_DATE_PR_CHANGE="",IF(TITLE_DATE_PR="","",TITLE_DATE_PR),TITLE_DATE_PR_CHANGE)</f>
        <v>46141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ТР-01-03-2026/-2807</v>
      </c>
      <c r="W35" s="2251"/>
      <c r="X35" s="2251"/>
      <c r="Y35" s="2251"/>
      <c r="Z35" s="2251"/>
      <c r="AA35" s="2251"/>
      <c r="AB35" s="2251"/>
      <c r="AC35" s="1635"/>
      <c r="AD35" s="2251" t="str">
        <f>IF(TITLE_NUMBER_PR_CHANGE="",IF(TITLE_NUMBER_PR="","",TITLE_NUMBER_PR),TITLE_NUMBER_PR_CHANGE)</f>
        <v>ТР-01-03-2026/-2807</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89</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136</v>
      </c>
      <c r="C41" s="1266" t="s">
        <v>137</v>
      </c>
      <c r="D41" s="1266" t="s">
        <v>138</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DD4F7-2B78-D968-0A89-C5D4F61AAB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62</v>
      </c>
      <c r="AB8" s="2265"/>
      <c r="AC8" s="2107" t="s">
        <v>62</v>
      </c>
      <c r="AD8" s="325"/>
      <c r="AE8" s="751"/>
      <c r="AF8" s="325"/>
      <c r="AG8" s="384"/>
      <c r="AH8" s="2265"/>
      <c r="AI8" s="2107" t="s">
        <v>62</v>
      </c>
      <c r="AJ8" s="2265"/>
      <c r="AK8" s="2107" t="s">
        <v>62</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ТР-01-03-2026/-2807</v>
      </c>
      <c r="W31" s="2251"/>
      <c r="X31" s="2251"/>
      <c r="Y31" s="2251"/>
      <c r="Z31" s="2251"/>
      <c r="AA31" s="2251"/>
      <c r="AB31" s="2251"/>
      <c r="AC31" s="326"/>
      <c r="AD31" s="2251" t="str">
        <f>IF(TITLE_NUMBER_PR_CHANGE="",IF(TITLE_NUMBER_PR="","",TITLE_NUMBER_PR),TITLE_NUMBER_PR_CHANGE)</f>
        <v>ТР-01-03-2026/-2807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ТР-01-03-2026/-2807</v>
      </c>
      <c r="W35" s="2251"/>
      <c r="X35" s="2251"/>
      <c r="Y35" s="2251"/>
      <c r="Z35" s="2251"/>
      <c r="AA35" s="2251"/>
      <c r="AB35" s="2251"/>
      <c r="AC35" s="326"/>
      <c r="AD35" s="2251" t="str">
        <f>IF(TITLE_NUMBER_PR_CHANGE="",IF(TITLE_NUMBER_PR="","",TITLE_NUMBER_PR),TITLE_NUMBER_PR_CHANGE)</f>
        <v>ТР-01-03-2026/-2807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199</v>
      </c>
      <c r="B44" s="1363" t="s">
        <v>200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199</v>
      </c>
      <c r="B45" s="1363" t="s">
        <v>200</v>
      </c>
      <c r="C45" s="1363" t="s">
        <v>201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199</v>
      </c>
      <c r="B46" s="1363" t="s">
        <v>200</v>
      </c>
      <c r="C46" s="1363" t="s">
        <v>201</v>
      </c>
      <c r="D46" s="1363" t="s">
        <v>202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199</v>
      </c>
      <c r="B47" s="1363" t="s">
        <v>200</v>
      </c>
      <c r="C47" s="1363" t="s">
        <v>201</v>
      </c>
      <c r="D47" s="1363" t="s">
        <v>202</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199</v>
      </c>
      <c r="B48" s="1363" t="s">
        <v>200</v>
      </c>
      <c r="C48" s="1363" t="s">
        <v>201</v>
      </c>
      <c r="D48" s="1363" t="s">
        <v>202</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199</v>
      </c>
      <c r="B49" s="1363" t="s">
        <v>200</v>
      </c>
      <c r="C49" s="1363" t="s">
        <v>201</v>
      </c>
      <c r="D49" s="1363" t="s">
        <v>202</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62</v>
      </c>
      <c r="AB49" s="2265"/>
      <c r="AC49" s="2107" t="s">
        <v>62</v>
      </c>
      <c r="AD49" s="325"/>
      <c r="AE49" s="751"/>
      <c r="AF49" s="325"/>
      <c r="AG49" s="384"/>
      <c r="AH49" s="2265"/>
      <c r="AI49" s="2107" t="s">
        <v>62</v>
      </c>
      <c r="AJ49" s="2287"/>
      <c r="AK49" s="2107" t="s">
        <v>62</v>
      </c>
      <c r="AL49" s="1348"/>
      <c r="AM49" s="2253" t="s">
        <v>415</v>
      </c>
      <c r="AN49" s="511">
        <f>STRCHECKDATE(V50:AL50)</f>
      </c>
      <c r="AO49" s="500"/>
      <c r="AP49" s="500" t="str">
        <f>IF(T49="","",T49)</f>
        <v/>
      </c>
      <c r="AQ49" s="500"/>
      <c r="AR49" s="500"/>
      <c r="AS49" s="1155">
        <v>21</v>
      </c>
    </row>
    <row customHeight="1" ht="1.05">
      <c r="A50" s="1363" t="s">
        <v>199</v>
      </c>
      <c r="B50" s="1363" t="s">
        <v>200</v>
      </c>
      <c r="C50" s="1363" t="s">
        <v>201</v>
      </c>
      <c r="D50" s="1363" t="s">
        <v>202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199</v>
      </c>
      <c r="B51" s="1363" t="s">
        <v>200</v>
      </c>
      <c r="C51" s="1363" t="s">
        <v>201</v>
      </c>
      <c r="D51" s="1363" t="s">
        <v>202</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199</v>
      </c>
      <c r="B52" s="1363" t="s">
        <v>200</v>
      </c>
      <c r="C52" s="1363" t="s">
        <v>201</v>
      </c>
      <c r="D52" s="1363" t="s">
        <v>202</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199</v>
      </c>
      <c r="B53" s="1363" t="s">
        <v>200</v>
      </c>
      <c r="C53" s="1363" t="s">
        <v>201</v>
      </c>
      <c r="D53" s="1363" t="s">
        <v>202</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199</v>
      </c>
      <c r="B54" s="1343" t="s">
        <v>200</v>
      </c>
      <c r="C54" s="1343" t="s">
        <v>201</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199</v>
      </c>
      <c r="B55" s="1343" t="s">
        <v>200</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199</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8B421-E792-52D8-55D8-11F034BCBF5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ТР-01-03-2026/-2807</v>
      </c>
      <c r="W31" s="2251"/>
      <c r="X31" s="2251"/>
      <c r="Y31" s="2251"/>
      <c r="Z31" s="2251"/>
      <c r="AA31" s="2251"/>
      <c r="AB31" s="2251"/>
      <c r="AC31" s="326"/>
      <c r="AD31" s="2251" t="str">
        <f>IF(TITLE_NUMBER_PR_CHANGE="",IF(TITLE_NUMBER_PR="","",TITLE_NUMBER_PR),TITLE_NUMBER_PR_CHANGE)</f>
        <v>ТР-01-03-2026/-2807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ТР-01-03-2026/-2807</v>
      </c>
      <c r="W35" s="2251"/>
      <c r="X35" s="2251"/>
      <c r="Y35" s="2251"/>
      <c r="Z35" s="2251"/>
      <c r="AA35" s="2251"/>
      <c r="AB35" s="2251"/>
      <c r="AC35" s="326"/>
      <c r="AD35" s="2251" t="str">
        <f>IF(TITLE_NUMBER_PR_CHANGE="",IF(TITLE_NUMBER_PR="","",TITLE_NUMBER_PR),TITLE_NUMBER_PR_CHANGE)</f>
        <v>ТР-01-03-2026/-2807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455</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175</v>
      </c>
      <c r="B44" s="1363" t="s">
        <v>176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175</v>
      </c>
      <c r="B45" s="1363" t="s">
        <v>176</v>
      </c>
      <c r="C45" s="1363" t="s">
        <v>177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175</v>
      </c>
      <c r="B46" s="1363" t="s">
        <v>176</v>
      </c>
      <c r="C46" s="1363" t="s">
        <v>177</v>
      </c>
      <c r="D46" s="1363" t="s">
        <v>178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175</v>
      </c>
      <c r="B47" s="1343" t="s">
        <v>176</v>
      </c>
      <c r="C47" s="1343" t="s">
        <v>177</v>
      </c>
      <c r="D47" s="1343" t="s">
        <v>178</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175</v>
      </c>
      <c r="B48" s="1363" t="s">
        <v>176</v>
      </c>
      <c r="C48" s="1363" t="s">
        <v>177</v>
      </c>
      <c r="D48" s="1363" t="s">
        <v>178</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175</v>
      </c>
      <c r="B49" s="1363" t="s">
        <v>176</v>
      </c>
      <c r="C49" s="1363" t="s">
        <v>177</v>
      </c>
      <c r="D49" s="1363" t="s">
        <v>178</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456</v>
      </c>
      <c r="AN49" s="511">
        <f>STRCHECKDATE(V50:AL50)</f>
      </c>
      <c r="AO49" s="500"/>
      <c r="AP49" s="500" t="str">
        <f>IF(T49="","",T49)</f>
        <v/>
      </c>
      <c r="AQ49" s="500"/>
      <c r="AR49" s="500"/>
      <c r="AS49" s="1155">
        <v>21</v>
      </c>
    </row>
    <row customHeight="1" ht="1.05">
      <c r="A50" s="1363" t="s">
        <v>175</v>
      </c>
      <c r="B50" s="1363" t="s">
        <v>176</v>
      </c>
      <c r="C50" s="1363" t="s">
        <v>177</v>
      </c>
      <c r="D50" s="1363" t="s">
        <v>178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175</v>
      </c>
      <c r="B51" s="1363" t="s">
        <v>176</v>
      </c>
      <c r="C51" s="1363" t="s">
        <v>177</v>
      </c>
      <c r="D51" s="1363" t="s">
        <v>178</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175</v>
      </c>
      <c r="B52" s="1363" t="s">
        <v>176</v>
      </c>
      <c r="C52" s="1363" t="s">
        <v>177</v>
      </c>
      <c r="D52" s="1363" t="s">
        <v>178</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175</v>
      </c>
      <c r="B53" s="1363" t="s">
        <v>176</v>
      </c>
      <c r="C53" s="1363" t="s">
        <v>177</v>
      </c>
      <c r="D53" s="1363" t="s">
        <v>178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175</v>
      </c>
      <c r="B54" s="1343" t="s">
        <v>176</v>
      </c>
      <c r="C54" s="1343" t="s">
        <v>177</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175</v>
      </c>
      <c r="B55" s="1343" t="s">
        <v>176</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175</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72DA8-558A-3ED8-9C98-6B41EB2E9E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62</v>
      </c>
      <c r="AB8" s="2306"/>
      <c r="AC8" s="2112" t="s">
        <v>62</v>
      </c>
      <c r="AD8" s="2016"/>
      <c r="AE8" s="1349"/>
      <c r="AF8" s="2016"/>
      <c r="AG8" s="2017"/>
      <c r="AH8" s="2306"/>
      <c r="AI8" s="2112" t="s">
        <v>62</v>
      </c>
      <c r="AJ8" s="2306"/>
      <c r="AK8" s="2112" t="s">
        <v>62</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ТР-01-03-2026/-2807</v>
      </c>
      <c r="W31" s="2251"/>
      <c r="X31" s="2251"/>
      <c r="Y31" s="2251"/>
      <c r="Z31" s="2251"/>
      <c r="AA31" s="2251"/>
      <c r="AB31" s="2251"/>
      <c r="AC31" s="326"/>
      <c r="AD31" s="2251" t="str">
        <f>IF(TITLE_NUMBER_PR_CHANGE="",IF(TITLE_NUMBER_PR="","",TITLE_NUMBER_PR),TITLE_NUMBER_PR_CHANGE)</f>
        <v>ТР-01-03-2026/-2807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ТР-01-03-2026/-2807</v>
      </c>
      <c r="W35" s="2251"/>
      <c r="X35" s="2251"/>
      <c r="Y35" s="2251"/>
      <c r="Z35" s="2251"/>
      <c r="AA35" s="2251"/>
      <c r="AB35" s="2251"/>
      <c r="AC35" s="326"/>
      <c r="AD35" s="2251" t="str">
        <f>IF(TITLE_NUMBER_PR_CHANGE="",IF(TITLE_NUMBER_PR="","",TITLE_NUMBER_PR),TITLE_NUMBER_PR_CHANGE)</f>
        <v>ТР-01-03-2026/-2807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455</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456</v>
      </c>
      <c r="AN49" s="511">
        <f>STRCHECKDATE(V50:AL50)</f>
      </c>
      <c r="AO49" s="500"/>
      <c r="AP49" s="500" t="str">
        <f>IF(T49="","",T49)</f>
        <v/>
      </c>
      <c r="AQ49" s="500"/>
      <c r="AR49" s="500"/>
      <c r="AS49" s="1155">
        <v>21</v>
      </c>
    </row>
    <row customHeight="1" ht="1.05">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187</v>
      </c>
      <c r="B55" s="1343" t="s">
        <v>188</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187</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B0BCA-47F8-5F68-AB48-19258902346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ТР-01-03-2026/-2807</v>
      </c>
      <c r="W31" s="2251"/>
      <c r="X31" s="2251"/>
      <c r="Y31" s="2251"/>
      <c r="Z31" s="2251"/>
      <c r="AA31" s="2251"/>
      <c r="AB31" s="2251"/>
      <c r="AC31" s="326"/>
      <c r="AD31" s="2251" t="str">
        <f>IF(TITLE_NUMBER_PR_CHANGE="",IF(TITLE_NUMBER_PR="","",TITLE_NUMBER_PR),TITLE_NUMBER_PR_CHANGE)</f>
        <v>ТР-01-03-2026/-2807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ТР-01-03-2026/-2807</v>
      </c>
      <c r="W35" s="2251"/>
      <c r="X35" s="2251"/>
      <c r="Y35" s="2251"/>
      <c r="Z35" s="2251"/>
      <c r="AA35" s="2251"/>
      <c r="AB35" s="2251"/>
      <c r="AC35" s="326"/>
      <c r="AD35" s="2251" t="str">
        <f>IF(TITLE_NUMBER_PR_CHANGE="",IF(TITLE_NUMBER_PR="","",TITLE_NUMBER_PR),TITLE_NUMBER_PR_CHANGE)</f>
        <v>ТР-01-03-2026/-2807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455</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193</v>
      </c>
      <c r="B47" s="1343" t="s">
        <v>194</v>
      </c>
      <c r="C47" s="1343" t="s">
        <v>195</v>
      </c>
      <c r="D47" s="1343" t="s">
        <v>196</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193</v>
      </c>
      <c r="B48" s="1363" t="s">
        <v>194</v>
      </c>
      <c r="C48" s="1363" t="s">
        <v>195</v>
      </c>
      <c r="D48" s="1363" t="s">
        <v>196</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456</v>
      </c>
      <c r="AN49" s="511">
        <f>STRCHECKDATE(V50:AL50)</f>
      </c>
      <c r="AO49" s="500"/>
      <c r="AP49" s="500" t="str">
        <f>IF(T49="","",T49)</f>
        <v/>
      </c>
      <c r="AQ49" s="500"/>
      <c r="AR49" s="500"/>
      <c r="AS49" s="1155">
        <v>21</v>
      </c>
    </row>
    <row customHeight="1" ht="0">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193</v>
      </c>
      <c r="B55" s="1343" t="s">
        <v>194</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193</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88933-9641-CFE8-3BAF-E7AFAEF7411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62</v>
      </c>
      <c r="AE8" s="2265"/>
      <c r="AF8" s="2107" t="s">
        <v>62</v>
      </c>
      <c r="AG8" s="1407"/>
      <c r="AH8" s="751"/>
      <c r="AI8" s="751"/>
      <c r="AJ8" s="751"/>
      <c r="AK8" s="1257"/>
      <c r="AL8" s="2265"/>
      <c r="AM8" s="2107" t="s">
        <v>62</v>
      </c>
      <c r="AN8" s="2265"/>
      <c r="AO8" s="2107" t="s">
        <v>62</v>
      </c>
      <c r="AP8" s="325"/>
      <c r="AQ8" s="1307" t="s">
        <v>457</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458</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459</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62</v>
      </c>
      <c r="AN19" s="2267"/>
      <c r="AO19" s="2268" t="s">
        <v>62</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46141</v>
      </c>
      <c r="Y34" s="2264"/>
      <c r="Z34" s="2264"/>
      <c r="AA34" s="2264"/>
      <c r="AB34" s="2264"/>
      <c r="AC34" s="2264"/>
      <c r="AD34" s="2264"/>
      <c r="AE34" s="2264"/>
      <c r="AF34" s="326"/>
      <c r="AG34" s="2264" t="str">
        <f>IF(TITLE_DATE_PR_CHANGE="",IF(TITLE_DATE_PR="","",TITLE_DATE_PR),TITLE_DATE_PR_CHANGE)</f>
        <v>46141</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ТР-01-03-2026/-2807</v>
      </c>
      <c r="Y35" s="2251"/>
      <c r="Z35" s="2251"/>
      <c r="AA35" s="2251"/>
      <c r="AB35" s="2251"/>
      <c r="AC35" s="2251"/>
      <c r="AD35" s="2251"/>
      <c r="AE35" s="2251"/>
      <c r="AF35" s="326"/>
      <c r="AG35" s="2251" t="str">
        <f>IF(TITLE_NUMBER_PR_CHANGE="",IF(TITLE_NUMBER_PR="","",TITLE_NUMBER_PR),TITLE_NUMBER_PR_CHANGE)</f>
        <v>ТР-01-03-2026/-2807</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46141</v>
      </c>
      <c r="Y38" s="2264"/>
      <c r="Z38" s="2264"/>
      <c r="AA38" s="2264"/>
      <c r="AB38" s="2264"/>
      <c r="AC38" s="2264"/>
      <c r="AD38" s="2264"/>
      <c r="AE38" s="2264"/>
      <c r="AF38" s="326"/>
      <c r="AG38" s="2264" t="str">
        <f>IF(TITLE_DATE_PR_CHANGE="",IF(TITLE_DATE_PR="","",TITLE_DATE_PR),TITLE_DATE_PR_CHANGE)</f>
        <v>46141</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ТР-01-03-2026/-2807</v>
      </c>
      <c r="Y39" s="2251"/>
      <c r="Z39" s="2251"/>
      <c r="AA39" s="2251"/>
      <c r="AB39" s="2251"/>
      <c r="AC39" s="2251"/>
      <c r="AD39" s="2251"/>
      <c r="AE39" s="2251"/>
      <c r="AF39" s="326"/>
      <c r="AG39" s="2251" t="str">
        <f>IF(TITLE_NUMBER_PR_CHANGE="",IF(TITLE_NUMBER_PR="","",TITLE_NUMBER_PR),TITLE_NUMBER_PR_CHANGE)</f>
        <v>ТР-01-03-2026/-2807</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89</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460</v>
      </c>
      <c r="Y44" s="2312" t="s">
        <v>461</v>
      </c>
      <c r="Z44" s="2312"/>
      <c r="AA44" s="2312"/>
      <c r="AB44" s="2312"/>
      <c r="AC44" s="2294" t="s">
        <v>438</v>
      </c>
      <c r="AD44" s="2611"/>
      <c r="AE44" s="2314"/>
      <c r="AF44" s="2278"/>
      <c r="AG44" s="2294" t="s">
        <v>460</v>
      </c>
      <c r="AH44" s="2312" t="s">
        <v>461</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462</v>
      </c>
      <c r="Z45" s="2270" t="s">
        <v>463</v>
      </c>
      <c r="AA45" s="2320"/>
      <c r="AB45" s="2271"/>
      <c r="AC45" s="2295"/>
      <c r="AD45" s="2612"/>
      <c r="AE45" s="2316"/>
      <c r="AF45" s="2278"/>
      <c r="AG45" s="2325"/>
      <c r="AH45" s="2317" t="s">
        <v>462</v>
      </c>
      <c r="AI45" s="2270" t="s">
        <v>463</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464</v>
      </c>
      <c r="AA46" s="2270" t="s">
        <v>465</v>
      </c>
      <c r="AB46" s="2271"/>
      <c r="AC46" s="2317" t="s">
        <v>448</v>
      </c>
      <c r="AD46" s="2321" t="s">
        <v>449</v>
      </c>
      <c r="AE46" s="2322"/>
      <c r="AF46" s="2278"/>
      <c r="AG46" s="2325"/>
      <c r="AH46" s="2318"/>
      <c r="AI46" s="2317" t="s">
        <v>464</v>
      </c>
      <c r="AJ46" s="2270" t="s">
        <v>465</v>
      </c>
      <c r="AK46" s="2271"/>
      <c r="AL46" s="2317" t="s">
        <v>448</v>
      </c>
      <c r="AM46" s="2321" t="s">
        <v>449</v>
      </c>
      <c r="AN46" s="2322"/>
      <c r="AO46" s="2278"/>
      <c r="AP46" s="2281"/>
      <c r="AQ46" s="2127"/>
      <c r="AW46" s="1155">
        <v>26</v>
      </c>
    </row>
    <row customHeight="1" ht="65.25">
      <c r="A47" s="1259"/>
      <c r="B47" s="1259" t="s">
        <v>136</v>
      </c>
      <c r="C47" s="1259" t="s">
        <v>137</v>
      </c>
      <c r="D47" s="1259" t="s">
        <v>138</v>
      </c>
      <c r="E47" s="1310" t="s">
        <v>439</v>
      </c>
      <c r="F47" s="1310" t="s">
        <v>440</v>
      </c>
      <c r="G47" s="1310" t="s">
        <v>441</v>
      </c>
      <c r="H47" s="1310" t="s">
        <v>442</v>
      </c>
      <c r="I47" s="1310" t="s">
        <v>443</v>
      </c>
      <c r="J47" s="1310" t="s">
        <v>444</v>
      </c>
      <c r="K47" s="1310" t="s">
        <v>445</v>
      </c>
      <c r="L47" s="1310" t="s">
        <v>466</v>
      </c>
      <c r="M47" s="1310" t="s">
        <v>420</v>
      </c>
      <c r="R47" s="376"/>
      <c r="S47" s="376"/>
      <c r="T47" s="376"/>
      <c r="U47" s="2273"/>
      <c r="V47" s="2209"/>
      <c r="W47" s="302"/>
      <c r="X47" s="2295"/>
      <c r="Y47" s="2319"/>
      <c r="Z47" s="2319"/>
      <c r="AA47" s="1222" t="s">
        <v>467</v>
      </c>
      <c r="AB47" s="1222" t="s">
        <v>468</v>
      </c>
      <c r="AC47" s="2319"/>
      <c r="AD47" s="2323"/>
      <c r="AE47" s="2324"/>
      <c r="AF47" s="2279"/>
      <c r="AG47" s="2295"/>
      <c r="AH47" s="2319"/>
      <c r="AI47" s="2319"/>
      <c r="AJ47" s="1222" t="s">
        <v>467</v>
      </c>
      <c r="AK47" s="1222" t="s">
        <v>468</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181</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181</v>
      </c>
      <c r="B50" s="1267" t="s">
        <v>182</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181</v>
      </c>
      <c r="B51" s="1267" t="s">
        <v>182</v>
      </c>
      <c r="C51" s="1267" t="s">
        <v>183</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181</v>
      </c>
      <c r="B52" s="1267" t="s">
        <v>182</v>
      </c>
      <c r="C52" s="1267" t="s">
        <v>183</v>
      </c>
      <c r="D52" s="1267" t="s">
        <v>184</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181</v>
      </c>
      <c r="B53" s="1375" t="s">
        <v>182</v>
      </c>
      <c r="C53" s="1375" t="s">
        <v>183</v>
      </c>
      <c r="D53" s="1375" t="s">
        <v>184</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181</v>
      </c>
      <c r="B54" s="1267" t="s">
        <v>182</v>
      </c>
      <c r="C54" s="1267" t="s">
        <v>183</v>
      </c>
      <c r="D54" s="1267" t="s">
        <v>184</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181</v>
      </c>
      <c r="B55" s="1267" t="s">
        <v>182</v>
      </c>
      <c r="C55" s="1267" t="s">
        <v>183</v>
      </c>
      <c r="D55" s="1267" t="s">
        <v>184</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62</v>
      </c>
      <c r="AE55" s="2265"/>
      <c r="AF55" s="2107" t="s">
        <v>62</v>
      </c>
      <c r="AG55" s="1407"/>
      <c r="AH55" s="751"/>
      <c r="AI55" s="751"/>
      <c r="AJ55" s="751"/>
      <c r="AK55" s="1257"/>
      <c r="AL55" s="2265"/>
      <c r="AM55" s="2107" t="s">
        <v>62</v>
      </c>
      <c r="AN55" s="2265"/>
      <c r="AO55" s="2107" t="s">
        <v>62</v>
      </c>
      <c r="AP55" s="1348"/>
      <c r="AQ55" s="1307" t="s">
        <v>457</v>
      </c>
      <c r="AR55" s="511">
        <f>STRCHECKDATE(X57:AP57)</f>
      </c>
      <c r="AS55" s="500"/>
      <c r="AT55" s="500" t="str">
        <f>IF(V55="","",V55)</f>
        <v/>
      </c>
      <c r="AU55" s="500"/>
      <c r="AV55" s="500"/>
      <c r="AW55" s="1155">
        <v>21</v>
      </c>
    </row>
    <row customHeight="1" ht="11.549999999999999">
      <c r="A56" s="1267" t="s">
        <v>181</v>
      </c>
      <c r="B56" s="1267" t="s">
        <v>182</v>
      </c>
      <c r="C56" s="1267" t="s">
        <v>183</v>
      </c>
      <c r="D56" s="1267" t="s">
        <v>184</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458</v>
      </c>
      <c r="AR56" s="511">
        <f>STRCHECKDATE(X58:AP58)</f>
      </c>
      <c r="AS56" s="500"/>
      <c r="AT56" s="500" t="str">
        <f>IF(V56="","",V56)</f>
        <v/>
      </c>
      <c r="AU56" s="500"/>
      <c r="AV56" s="500"/>
      <c r="AW56" s="1155">
        <v>11</v>
      </c>
    </row>
    <row customHeight="1" ht="0">
      <c r="A57" s="1267" t="s">
        <v>181</v>
      </c>
      <c r="B57" s="1267" t="s">
        <v>182</v>
      </c>
      <c r="C57" s="1267" t="s">
        <v>183</v>
      </c>
      <c r="D57" s="1267" t="s">
        <v>184</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181</v>
      </c>
      <c r="B58" s="1267" t="s">
        <v>182</v>
      </c>
      <c r="C58" s="1267" t="s">
        <v>183</v>
      </c>
      <c r="D58" s="1267" t="s">
        <v>184</v>
      </c>
      <c r="E58" s="2290"/>
      <c r="F58" s="2290"/>
      <c r="G58" s="2290"/>
      <c r="H58" s="2311"/>
      <c r="I58" s="2101"/>
      <c r="J58" s="2101"/>
      <c r="K58" s="2127"/>
      <c r="L58" s="1267"/>
      <c r="M58" s="1310"/>
      <c r="Q58" s="2257"/>
      <c r="R58" s="2257"/>
      <c r="S58" s="1331"/>
      <c r="T58" s="356"/>
      <c r="U58" s="1278"/>
      <c r="V58" s="288" t="s">
        <v>459</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181</v>
      </c>
      <c r="B59" s="1267" t="s">
        <v>182</v>
      </c>
      <c r="C59" s="1267" t="s">
        <v>183</v>
      </c>
      <c r="D59" s="1267" t="s">
        <v>184</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181</v>
      </c>
      <c r="B60" s="1267" t="s">
        <v>182</v>
      </c>
      <c r="C60" s="1267" t="s">
        <v>183</v>
      </c>
      <c r="D60" s="1267" t="s">
        <v>184</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181</v>
      </c>
      <c r="B61" s="1267" t="s">
        <v>182</v>
      </c>
      <c r="C61" s="1267" t="s">
        <v>183</v>
      </c>
      <c r="D61" s="1267" t="s">
        <v>184</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181</v>
      </c>
      <c r="B62" s="1375" t="s">
        <v>182</v>
      </c>
      <c r="C62" s="1375" t="s">
        <v>183</v>
      </c>
      <c r="D62" s="1374"/>
      <c r="E62" s="2290"/>
      <c r="F62" s="2290"/>
      <c r="G62" s="2289"/>
      <c r="H62" s="1374"/>
      <c r="I62" s="1374"/>
      <c r="J62" s="1374"/>
      <c r="K62" s="1374"/>
      <c r="L62" s="1374"/>
      <c r="M62" s="1377"/>
      <c r="N62" s="1378"/>
      <c r="O62" s="1378"/>
      <c r="P62" s="351"/>
      <c r="Q62" s="1316"/>
      <c r="R62" s="1317"/>
      <c r="S62" s="1316"/>
      <c r="T62" s="1316"/>
      <c r="U62" s="1322"/>
      <c r="V62" s="1325" t="s">
        <v>169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181</v>
      </c>
      <c r="B63" s="1375" t="s">
        <v>182</v>
      </c>
      <c r="C63" s="1374"/>
      <c r="D63" s="1374"/>
      <c r="E63" s="2290"/>
      <c r="F63" s="2289"/>
      <c r="G63" s="1374"/>
      <c r="H63" s="1374"/>
      <c r="I63" s="1374"/>
      <c r="J63" s="1374"/>
      <c r="K63" s="1374"/>
      <c r="L63" s="1374"/>
      <c r="M63" s="1377"/>
      <c r="N63" s="1379"/>
      <c r="O63" s="1379"/>
      <c r="P63" s="351"/>
      <c r="Q63" s="1316"/>
      <c r="R63" s="1317"/>
      <c r="S63" s="1316"/>
      <c r="T63" s="1316"/>
      <c r="U63" s="1322"/>
      <c r="V63" s="1325" t="s">
        <v>170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181</v>
      </c>
      <c r="B64" s="1375"/>
      <c r="C64" s="1375"/>
      <c r="D64" s="1375"/>
      <c r="E64" s="2289"/>
      <c r="F64" s="1375"/>
      <c r="G64" s="1375"/>
      <c r="H64" s="1375"/>
      <c r="I64" s="1375"/>
      <c r="J64" s="1375"/>
      <c r="K64" s="1375"/>
      <c r="L64" s="1375"/>
      <c r="M64" s="1381"/>
      <c r="N64" s="1379"/>
      <c r="O64" s="1379"/>
      <c r="P64" s="351"/>
      <c r="Q64" s="380"/>
      <c r="R64" s="1344"/>
      <c r="S64" s="380"/>
      <c r="T64" s="380"/>
      <c r="U64" s="1322"/>
      <c r="V64" s="1325" t="s">
        <v>171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B925DC-FF0A-86F1-6318-F1A879B973A5}" mc:Ignorable="x14ac xr xr2 xr3">
  <sheetPr>
    <tabColor rgb="FFCCCCFF"/>
  </sheetPr>
  <dimension ref="A1:Q79"/>
  <sheetViews>
    <sheetView topLeftCell="C25" showGridLines="0" zoomScale="90" workbookViewId="0">
      <selection activeCell="K27" sqref="K2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47848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46141</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46388</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45771</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46141</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62</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62</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62</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119B918-0D32-FD18-216A-732AA9A8AFE3}"/>
    <hyperlink ref="H17" location="Титульный!H9" display="Как заполнить?" tooltip="Помощь по работе с полями отчётной формы" xr:uid="{7E58A80C-5DBA-FC48-40B8-78D0FF28AC4B}"/>
    <hyperlink ref="H39" location="Титульный!H9" display="Как заполнить?" tooltip="Помощь по работе с полями отчётной формы" xr:uid="{A0DBCCC3-C7E8-02CE-5536-59E9E8B937C8}"/>
    <hyperlink ref="H62" location="Титульный!H9" display="Как заполнить?" tooltip="Помощь по работе с полями отчётной формы" xr:uid="{D595AB78-E066-41F1-70C8-DD3CA266880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7FBDB-3FD8-F9D8-69E8-11404A576C8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62</v>
      </c>
      <c r="Z8" s="2265"/>
      <c r="AA8" s="2107" t="s">
        <v>62</v>
      </c>
      <c r="AB8" s="2107" t="s">
        <v>19</v>
      </c>
      <c r="AC8" s="2326"/>
      <c r="AD8" s="2205">
        <v>1</v>
      </c>
      <c r="AE8" s="2327"/>
      <c r="AF8" s="2107" t="s">
        <v>19</v>
      </c>
      <c r="AG8" s="2326"/>
      <c r="AH8" s="2205">
        <v>1</v>
      </c>
      <c r="AI8" s="2327"/>
      <c r="AJ8" s="2107" t="s">
        <v>19</v>
      </c>
      <c r="AK8" s="311"/>
      <c r="AL8" s="1337">
        <v>1</v>
      </c>
      <c r="AM8" s="1398"/>
      <c r="AN8" s="751"/>
      <c r="AO8" s="1257"/>
      <c r="AP8" s="1734"/>
      <c r="AQ8" s="1459" t="s">
        <v>62</v>
      </c>
      <c r="AR8" s="1734"/>
      <c r="AS8" s="1459" t="s">
        <v>62</v>
      </c>
      <c r="AT8" s="1348"/>
      <c r="AU8" s="2253" t="s">
        <v>469</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470</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471</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472</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62</v>
      </c>
      <c r="AR19" s="1736"/>
      <c r="AS19" s="1460" t="s">
        <v>62</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474</v>
      </c>
      <c r="AE23" s="1507" t="s">
        <v>475</v>
      </c>
      <c r="AF23" s="1507" t="s">
        <v>474</v>
      </c>
      <c r="AI23" s="1507" t="s">
        <v>476</v>
      </c>
      <c r="AJ23" s="1507" t="s">
        <v>474</v>
      </c>
      <c r="AM23" s="1507" t="s">
        <v>477</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46141</v>
      </c>
      <c r="W31" s="2264"/>
      <c r="X31" s="2264"/>
      <c r="Y31" s="2264"/>
      <c r="Z31" s="2264"/>
      <c r="AA31" s="326"/>
      <c r="AB31" s="2264" t="str">
        <f>IF(TITLE_DATE_PR_CHANGE="",IF(TITLE_DATE_PR="","",TITLE_DATE_PR),TITLE_DATE_PR_CHANGE)</f>
        <v>46141</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ТР-01-03-2026/-2807</v>
      </c>
      <c r="W32" s="2251"/>
      <c r="X32" s="2251"/>
      <c r="Y32" s="2251"/>
      <c r="Z32" s="2251"/>
      <c r="AA32" s="326"/>
      <c r="AB32" s="2251" t="str">
        <f>IF(TITLE_NUMBER_PR_CHANGE="",IF(TITLE_NUMBER_PR="","",TITLE_NUMBER_PR),TITLE_NUMBER_PR_CHANGE)</f>
        <v>ТР-01-03-2026/-2807</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46141</v>
      </c>
      <c r="W35" s="2264"/>
      <c r="X35" s="2264"/>
      <c r="Y35" s="2264"/>
      <c r="Z35" s="2264"/>
      <c r="AA35" s="326"/>
      <c r="AB35" s="2264" t="str">
        <f>IF(TITLE_DATE_PR_CHANGE="",IF(TITLE_DATE_PR="","",TITLE_DATE_PR),TITLE_DATE_PR_CHANGE)</f>
        <v>46141</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ТР-01-03-2026/-2807</v>
      </c>
      <c r="W36" s="2251"/>
      <c r="X36" s="2251"/>
      <c r="Y36" s="2251"/>
      <c r="Z36" s="2251"/>
      <c r="AA36" s="326"/>
      <c r="AB36" s="2251" t="str">
        <f>IF(TITLE_NUMBER_PR_CHANGE="",IF(TITLE_NUMBER_PR="","",TITLE_NUMBER_PR),TITLE_NUMBER_PR_CHANGE)</f>
        <v>ТР-01-03-2026/-2807</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89</v>
      </c>
      <c r="T40" s="2209" t="s">
        <v>478</v>
      </c>
      <c r="U40" s="301"/>
      <c r="V40" s="2275"/>
      <c r="W40" s="2275"/>
      <c r="X40" s="2275"/>
      <c r="Y40" s="2275"/>
      <c r="Z40" s="2276"/>
      <c r="AA40" s="2336" t="s">
        <v>432</v>
      </c>
      <c r="AB40" s="2328" t="s">
        <v>479</v>
      </c>
      <c r="AC40" s="2291"/>
      <c r="AD40" s="2291"/>
      <c r="AE40" s="2329"/>
      <c r="AF40" s="2291" t="s">
        <v>480</v>
      </c>
      <c r="AG40" s="2291"/>
      <c r="AH40" s="2291"/>
      <c r="AI40" s="2329"/>
      <c r="AJ40" s="2328" t="s">
        <v>481</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482</v>
      </c>
      <c r="W41" s="2127"/>
      <c r="X41" s="2294" t="s">
        <v>438</v>
      </c>
      <c r="Y41" s="2313"/>
      <c r="Z41" s="2314"/>
      <c r="AA41" s="2337"/>
      <c r="AB41" s="2330"/>
      <c r="AC41" s="2331"/>
      <c r="AD41" s="2331"/>
      <c r="AE41" s="2332"/>
      <c r="AF41" s="2331"/>
      <c r="AG41" s="2331"/>
      <c r="AH41" s="2331"/>
      <c r="AI41" s="2332"/>
      <c r="AJ41" s="2330"/>
      <c r="AK41" s="2331"/>
      <c r="AL41" s="2331"/>
      <c r="AM41" s="2331"/>
      <c r="AN41" s="2127" t="s">
        <v>482</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439</v>
      </c>
      <c r="F43" s="1364" t="s">
        <v>440</v>
      </c>
      <c r="G43" s="1364" t="s">
        <v>441</v>
      </c>
      <c r="H43" s="1364" t="s">
        <v>442</v>
      </c>
      <c r="I43" s="1364" t="s">
        <v>443</v>
      </c>
      <c r="J43" s="1364" t="s">
        <v>444</v>
      </c>
      <c r="K43" s="1364" t="s">
        <v>445</v>
      </c>
      <c r="L43" s="1364" t="s">
        <v>420</v>
      </c>
      <c r="Q43" s="291"/>
      <c r="R43" s="376"/>
      <c r="S43" s="2273"/>
      <c r="T43" s="2209"/>
      <c r="U43" s="302"/>
      <c r="V43" s="1330" t="s">
        <v>483</v>
      </c>
      <c r="W43" s="1330" t="s">
        <v>484</v>
      </c>
      <c r="X43" s="1338" t="s">
        <v>448</v>
      </c>
      <c r="Y43" s="2270" t="s">
        <v>449</v>
      </c>
      <c r="Z43" s="2271"/>
      <c r="AA43" s="2338"/>
      <c r="AB43" s="2333"/>
      <c r="AC43" s="2334"/>
      <c r="AD43" s="2334"/>
      <c r="AE43" s="2335"/>
      <c r="AF43" s="2334"/>
      <c r="AG43" s="2334"/>
      <c r="AH43" s="2334"/>
      <c r="AI43" s="2335"/>
      <c r="AJ43" s="2333"/>
      <c r="AK43" s="2334"/>
      <c r="AL43" s="2334"/>
      <c r="AM43" s="2335"/>
      <c r="AN43" s="1860" t="s">
        <v>483</v>
      </c>
      <c r="AO43" s="1860" t="s">
        <v>484</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205</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205</v>
      </c>
      <c r="B46" s="1363" t="s">
        <v>206</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205</v>
      </c>
      <c r="B47" s="1363" t="s">
        <v>206</v>
      </c>
      <c r="C47" s="1363" t="s">
        <v>207</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205</v>
      </c>
      <c r="B48" s="1363" t="s">
        <v>206</v>
      </c>
      <c r="C48" s="1363" t="s">
        <v>207</v>
      </c>
      <c r="D48" s="1363" t="s">
        <v>208</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205</v>
      </c>
      <c r="B49" s="1343" t="s">
        <v>206</v>
      </c>
      <c r="C49" s="1343" t="s">
        <v>207</v>
      </c>
      <c r="D49" s="1343" t="s">
        <v>208</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205</v>
      </c>
      <c r="B50" s="1343" t="s">
        <v>206</v>
      </c>
      <c r="C50" s="1343" t="s">
        <v>207</v>
      </c>
      <c r="D50" s="1343" t="s">
        <v>208</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205</v>
      </c>
      <c r="B51" s="1363" t="s">
        <v>206</v>
      </c>
      <c r="C51" s="1363" t="s">
        <v>207</v>
      </c>
      <c r="D51" s="1363" t="s">
        <v>208</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62</v>
      </c>
      <c r="Z51" s="1734"/>
      <c r="AA51" s="1459" t="s">
        <v>62</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62</v>
      </c>
      <c r="AR51" s="1734"/>
      <c r="AS51" s="1459" t="s">
        <v>62</v>
      </c>
      <c r="AT51" s="1348"/>
      <c r="AU51" s="2253" t="s">
        <v>485</v>
      </c>
      <c r="AV51" s="511">
        <f>STRCHECKDATE(V54:AT54)</f>
      </c>
      <c r="AW51" s="500"/>
      <c r="AX51" s="500" t="str">
        <f>IF(T51="","",T51)</f>
        <v/>
      </c>
      <c r="AY51" s="500"/>
      <c r="AZ51" s="500"/>
      <c r="BA51" s="1155">
        <v>21</v>
      </c>
    </row>
    <row customHeight="1" ht="11.549999999999999">
      <c r="A52" s="1363" t="s">
        <v>205</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470</v>
      </c>
      <c r="AN52" s="1393"/>
      <c r="AO52" s="1496"/>
      <c r="AP52" s="1393"/>
      <c r="AQ52" s="1393"/>
      <c r="AR52" s="1393"/>
      <c r="AS52" s="1393"/>
      <c r="AT52" s="1390"/>
      <c r="AU52" s="2254"/>
      <c r="AW52" s="500"/>
      <c r="AX52" s="500"/>
      <c r="AY52" s="500"/>
      <c r="AZ52" s="500"/>
      <c r="BA52" s="1155">
        <v>11</v>
      </c>
    </row>
    <row customHeight="1" ht="11.549999999999999">
      <c r="A53" s="1363" t="s">
        <v>205</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471</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205</v>
      </c>
      <c r="B54" s="1363" t="s">
        <v>206</v>
      </c>
      <c r="C54" s="1363" t="s">
        <v>207</v>
      </c>
      <c r="D54" s="1363" t="s">
        <v>208</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472</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205</v>
      </c>
      <c r="B55" s="1363" t="s">
        <v>206</v>
      </c>
      <c r="C55" s="1363" t="s">
        <v>207</v>
      </c>
      <c r="D55" s="1363" t="s">
        <v>208</v>
      </c>
      <c r="E55" s="2259"/>
      <c r="F55" s="2259"/>
      <c r="G55" s="2259"/>
      <c r="H55" s="2259"/>
      <c r="I55" s="2286"/>
      <c r="J55" s="2256"/>
      <c r="K55" s="1363"/>
      <c r="L55" s="1364"/>
      <c r="P55" s="2257"/>
      <c r="Q55" s="2257"/>
      <c r="R55" s="356"/>
      <c r="S55" s="1278"/>
      <c r="T55" s="287" t="s">
        <v>473</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205</v>
      </c>
      <c r="B56" s="1343" t="s">
        <v>206</v>
      </c>
      <c r="C56" s="1343" t="s">
        <v>207</v>
      </c>
      <c r="D56" s="1343" t="s">
        <v>208</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205</v>
      </c>
      <c r="B57" s="1343" t="s">
        <v>206</v>
      </c>
      <c r="C57" s="1343" t="s">
        <v>207</v>
      </c>
      <c r="D57" s="1343" t="s">
        <v>208</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205</v>
      </c>
      <c r="B58" s="1343" t="s">
        <v>206</v>
      </c>
      <c r="C58" s="1343" t="s">
        <v>207</v>
      </c>
      <c r="D58" s="1314"/>
      <c r="E58" s="2259"/>
      <c r="F58" s="2259"/>
      <c r="G58" s="2258"/>
      <c r="H58" s="1314"/>
      <c r="I58" s="1314"/>
      <c r="J58" s="1314"/>
      <c r="K58" s="1314"/>
      <c r="L58" s="1339"/>
      <c r="M58" s="1315"/>
      <c r="N58" s="1315"/>
      <c r="P58" s="1316"/>
      <c r="Q58" s="1317"/>
      <c r="R58" s="1316"/>
      <c r="S58" s="1322"/>
      <c r="T58" s="1325" t="s">
        <v>169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205</v>
      </c>
      <c r="B59" s="1343" t="s">
        <v>206</v>
      </c>
      <c r="C59" s="1314"/>
      <c r="D59" s="1314"/>
      <c r="E59" s="2259"/>
      <c r="F59" s="2258"/>
      <c r="G59" s="1314"/>
      <c r="H59" s="1314"/>
      <c r="I59" s="1314"/>
      <c r="J59" s="1314"/>
      <c r="K59" s="1314"/>
      <c r="L59" s="1339"/>
      <c r="M59" s="1321"/>
      <c r="N59" s="1321"/>
      <c r="P59" s="1316"/>
      <c r="Q59" s="1317"/>
      <c r="R59" s="1316"/>
      <c r="S59" s="1322"/>
      <c r="T59" s="1325" t="s">
        <v>170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205</v>
      </c>
      <c r="B60" s="1343"/>
      <c r="C60" s="1343"/>
      <c r="D60" s="1343"/>
      <c r="E60" s="2259"/>
      <c r="F60" s="1343"/>
      <c r="G60" s="1343"/>
      <c r="H60" s="1343"/>
      <c r="I60" s="1343"/>
      <c r="J60" s="1343"/>
      <c r="K60" s="1343"/>
      <c r="L60" s="1346"/>
      <c r="M60" s="1321"/>
      <c r="N60" s="1321"/>
      <c r="O60" s="518"/>
      <c r="P60" s="380"/>
      <c r="Q60" s="1344"/>
      <c r="R60" s="380"/>
      <c r="S60" s="1322"/>
      <c r="T60" s="1325" t="s">
        <v>171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205</v>
      </c>
      <c r="B61" s="1343"/>
      <c r="C61" s="1343"/>
      <c r="D61" s="1343"/>
      <c r="E61" s="2258"/>
      <c r="F61" s="1343"/>
      <c r="G61" s="1343"/>
      <c r="H61" s="1343"/>
      <c r="I61" s="1343"/>
      <c r="J61" s="1343"/>
      <c r="K61" s="1343"/>
      <c r="L61" s="1346"/>
      <c r="M61" s="1321"/>
      <c r="N61" s="1321"/>
      <c r="O61" s="518"/>
      <c r="P61" s="380"/>
      <c r="Q61" s="1344"/>
      <c r="R61" s="380"/>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41F58-47D5-3078-72F2-CAF950B373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ТР-01-03-2026/-2807</v>
      </c>
      <c r="W29" s="2251"/>
      <c r="X29" s="2251"/>
      <c r="Y29" s="2251"/>
      <c r="Z29" s="2251"/>
      <c r="AA29" s="2251"/>
      <c r="AB29" s="326"/>
      <c r="AC29" s="2251" t="str">
        <f>IF(TITLE_NUMBER_PR_CHANGE="",IF(TITLE_NUMBER_PR="","",TITLE_NUMBER_PR),TITLE_NUMBER_PR_CHANGE)</f>
        <v>ТР-01-03-2026/-2807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ТР-01-03-2026/-2807</v>
      </c>
      <c r="W33" s="2251"/>
      <c r="X33" s="2251"/>
      <c r="Y33" s="2251"/>
      <c r="Z33" s="2251"/>
      <c r="AA33" s="2251"/>
      <c r="AB33" s="326"/>
      <c r="AC33" s="2251" t="str">
        <f>IF(TITLE_NUMBER_PR_CHANGE="",IF(TITLE_NUMBER_PR="","",TITLE_NUMBER_PR),TITLE_NUMBER_PR_CHANGE)</f>
        <v>ТР-01-03-2026/-2807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494</v>
      </c>
      <c r="W38" s="2262" t="s">
        <v>437</v>
      </c>
      <c r="X38" s="2263"/>
      <c r="Y38" s="2262" t="s">
        <v>438</v>
      </c>
      <c r="Z38" s="2269"/>
      <c r="AA38" s="2263"/>
      <c r="AB38" s="2278"/>
      <c r="AC38" s="1352" t="s">
        <v>494</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495</v>
      </c>
      <c r="J39" s="1364" t="s">
        <v>444</v>
      </c>
      <c r="K39" s="1364" t="s">
        <v>496</v>
      </c>
      <c r="L39" s="1364" t="s">
        <v>420</v>
      </c>
      <c r="Q39" s="376"/>
      <c r="R39" s="376"/>
      <c r="S39" s="2273"/>
      <c r="T39" s="2209"/>
      <c r="U39" s="302"/>
      <c r="V39" s="1352" t="s">
        <v>497</v>
      </c>
      <c r="W39" s="1222" t="s">
        <v>498</v>
      </c>
      <c r="X39" s="1222" t="s">
        <v>499</v>
      </c>
      <c r="Y39" s="1357" t="s">
        <v>448</v>
      </c>
      <c r="Z39" s="2270" t="s">
        <v>449</v>
      </c>
      <c r="AA39" s="2271"/>
      <c r="AB39" s="2279"/>
      <c r="AC39" s="1352" t="s">
        <v>497</v>
      </c>
      <c r="AD39" s="1222" t="s">
        <v>498</v>
      </c>
      <c r="AE39" s="1222" t="s">
        <v>499</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500</v>
      </c>
      <c r="E44" s="2259"/>
      <c r="F44" s="2259"/>
      <c r="G44" s="2259"/>
      <c r="H44" s="2259"/>
      <c r="I44" s="2256" t="str">
        <f>S43&amp;".1"</f>
        <v>...1</v>
      </c>
      <c r="J44" s="1363"/>
      <c r="K44" s="1363"/>
      <c r="L44" s="1364"/>
      <c r="P44" s="2257">
        <v>1</v>
      </c>
      <c r="Q44" s="1354"/>
      <c r="R44" s="356"/>
      <c r="S44" s="1358"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500</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231</v>
      </c>
      <c r="B46" s="1363" t="s">
        <v>232</v>
      </c>
      <c r="C46" s="1363" t="s">
        <v>233</v>
      </c>
      <c r="D46" s="1363" t="s">
        <v>500</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500</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500</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500</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500</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6D042-06C5-26D8-4AB8-F53FCBA152F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ТР-01-03-2026/-2807</v>
      </c>
      <c r="W29" s="2251"/>
      <c r="X29" s="2251"/>
      <c r="Y29" s="2251"/>
      <c r="Z29" s="2251"/>
      <c r="AA29" s="2251"/>
      <c r="AB29" s="326"/>
      <c r="AC29" s="2251" t="str">
        <f>IF(TITLE_NUMBER_PR_CHANGE="",IF(TITLE_NUMBER_PR="","",TITLE_NUMBER_PR),TITLE_NUMBER_PR_CHANGE)</f>
        <v>ТР-01-03-2026/-2807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ТР-01-03-2026/-2807</v>
      </c>
      <c r="W33" s="2251"/>
      <c r="X33" s="2251"/>
      <c r="Y33" s="2251"/>
      <c r="Z33" s="2251"/>
      <c r="AA33" s="2251"/>
      <c r="AB33" s="326"/>
      <c r="AC33" s="2251" t="str">
        <f>IF(TITLE_NUMBER_PR_CHANGE="",IF(TITLE_NUMBER_PR="","",TITLE_NUMBER_PR),TITLE_NUMBER_PR_CHANGE)</f>
        <v>ТР-01-03-2026/-2807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494</v>
      </c>
      <c r="W38" s="2262" t="s">
        <v>437</v>
      </c>
      <c r="X38" s="2263"/>
      <c r="Y38" s="2262" t="s">
        <v>438</v>
      </c>
      <c r="Z38" s="2269"/>
      <c r="AA38" s="2263"/>
      <c r="AB38" s="2278"/>
      <c r="AC38" s="1452" t="s">
        <v>494</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495</v>
      </c>
      <c r="J39" s="1364" t="s">
        <v>444</v>
      </c>
      <c r="K39" s="1364" t="s">
        <v>496</v>
      </c>
      <c r="L39" s="1364" t="s">
        <v>420</v>
      </c>
      <c r="Q39" s="376"/>
      <c r="R39" s="376"/>
      <c r="S39" s="2273"/>
      <c r="T39" s="2209"/>
      <c r="U39" s="302"/>
      <c r="V39" s="1452" t="s">
        <v>497</v>
      </c>
      <c r="W39" s="1222" t="s">
        <v>498</v>
      </c>
      <c r="X39" s="1222" t="s">
        <v>499</v>
      </c>
      <c r="Y39" s="1455" t="s">
        <v>448</v>
      </c>
      <c r="Z39" s="2270" t="s">
        <v>449</v>
      </c>
      <c r="AA39" s="2271"/>
      <c r="AB39" s="2279"/>
      <c r="AC39" s="1452" t="s">
        <v>497</v>
      </c>
      <c r="AD39" s="1222" t="s">
        <v>498</v>
      </c>
      <c r="AE39" s="1222" t="s">
        <v>499</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501</v>
      </c>
      <c r="E44" s="2259"/>
      <c r="F44" s="2259"/>
      <c r="G44" s="2259"/>
      <c r="H44" s="2259"/>
      <c r="I44" s="2256" t="str">
        <f>S43&amp;".1"</f>
        <v>...1</v>
      </c>
      <c r="J44" s="1363"/>
      <c r="K44" s="1363"/>
      <c r="L44" s="1364"/>
      <c r="P44" s="2257">
        <v>1</v>
      </c>
      <c r="Q44" s="1450"/>
      <c r="R44" s="356"/>
      <c r="S44" s="1457"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501</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236</v>
      </c>
      <c r="B46" s="1363" t="s">
        <v>237</v>
      </c>
      <c r="C46" s="1363" t="s">
        <v>238</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501</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501</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501</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65008-FBAB-36DE-8838-CDB4ACA6B9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ТР-01-03-2026/-2807</v>
      </c>
      <c r="W29" s="2251"/>
      <c r="X29" s="2251"/>
      <c r="Y29" s="2251"/>
      <c r="Z29" s="2251"/>
      <c r="AA29" s="2251"/>
      <c r="AB29" s="326"/>
      <c r="AC29" s="2251" t="str">
        <f>IF(TITLE_NUMBER_PR_CHANGE="",IF(TITLE_NUMBER_PR="","",TITLE_NUMBER_PR),TITLE_NUMBER_PR_CHANGE)</f>
        <v>ТР-01-03-2026/-2807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ТР-01-03-2026/-2807</v>
      </c>
      <c r="W33" s="2251"/>
      <c r="X33" s="2251"/>
      <c r="Y33" s="2251"/>
      <c r="Z33" s="2251"/>
      <c r="AA33" s="2251"/>
      <c r="AB33" s="326"/>
      <c r="AC33" s="2251" t="str">
        <f>IF(TITLE_NUMBER_PR_CHANGE="",IF(TITLE_NUMBER_PR="","",TITLE_NUMBER_PR),TITLE_NUMBER_PR_CHANGE)</f>
        <v>ТР-01-03-2026/-2807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494</v>
      </c>
      <c r="W38" s="2262" t="s">
        <v>437</v>
      </c>
      <c r="X38" s="2263"/>
      <c r="Y38" s="2262" t="s">
        <v>438</v>
      </c>
      <c r="Z38" s="2269"/>
      <c r="AA38" s="2263"/>
      <c r="AB38" s="2278"/>
      <c r="AC38" s="1452" t="s">
        <v>494</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495</v>
      </c>
      <c r="J39" s="1364" t="s">
        <v>444</v>
      </c>
      <c r="K39" s="1364" t="s">
        <v>496</v>
      </c>
      <c r="L39" s="1364" t="s">
        <v>420</v>
      </c>
      <c r="Q39" s="376"/>
      <c r="R39" s="376"/>
      <c r="S39" s="2273"/>
      <c r="T39" s="2209"/>
      <c r="U39" s="302"/>
      <c r="V39" s="1452" t="s">
        <v>497</v>
      </c>
      <c r="W39" s="1222" t="s">
        <v>498</v>
      </c>
      <c r="X39" s="1222" t="s">
        <v>499</v>
      </c>
      <c r="Y39" s="1455" t="s">
        <v>448</v>
      </c>
      <c r="Z39" s="2270" t="s">
        <v>449</v>
      </c>
      <c r="AA39" s="2271"/>
      <c r="AB39" s="2279"/>
      <c r="AC39" s="1452" t="s">
        <v>497</v>
      </c>
      <c r="AD39" s="1222" t="s">
        <v>498</v>
      </c>
      <c r="AE39" s="1222" t="s">
        <v>499</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502</v>
      </c>
      <c r="E44" s="2259"/>
      <c r="F44" s="2259"/>
      <c r="G44" s="2259"/>
      <c r="H44" s="2259"/>
      <c r="I44" s="2256" t="str">
        <f>S43&amp;".1"</f>
        <v>...1</v>
      </c>
      <c r="J44" s="1363"/>
      <c r="K44" s="1363"/>
      <c r="L44" s="1364"/>
      <c r="P44" s="2257">
        <v>1</v>
      </c>
      <c r="Q44" s="1450"/>
      <c r="R44" s="356"/>
      <c r="S44" s="1457"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502</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241</v>
      </c>
      <c r="B46" s="1363" t="s">
        <v>242</v>
      </c>
      <c r="C46" s="1363" t="s">
        <v>243</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502</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502</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502</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651D8-E8EF-F9B8-0CEC-A33AE61053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ТР-01-03-2026/-2807</v>
      </c>
      <c r="W29" s="2251"/>
      <c r="X29" s="2251"/>
      <c r="Y29" s="2251"/>
      <c r="Z29" s="2251"/>
      <c r="AA29" s="2251"/>
      <c r="AB29" s="326"/>
      <c r="AC29" s="2251" t="str">
        <f>IF(TITLE_NUMBER_PR_CHANGE="",IF(TITLE_NUMBER_PR="","",TITLE_NUMBER_PR),TITLE_NUMBER_PR_CHANGE)</f>
        <v>ТР-01-03-2026/-2807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ТР-01-03-2026/-2807</v>
      </c>
      <c r="W33" s="2251"/>
      <c r="X33" s="2251"/>
      <c r="Y33" s="2251"/>
      <c r="Z33" s="2251"/>
      <c r="AA33" s="2251"/>
      <c r="AB33" s="326"/>
      <c r="AC33" s="2251" t="str">
        <f>IF(TITLE_NUMBER_PR_CHANGE="",IF(TITLE_NUMBER_PR="","",TITLE_NUMBER_PR),TITLE_NUMBER_PR_CHANGE)</f>
        <v>ТР-01-03-2026/-2807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494</v>
      </c>
      <c r="W38" s="2262" t="s">
        <v>437</v>
      </c>
      <c r="X38" s="2263"/>
      <c r="Y38" s="2262" t="s">
        <v>438</v>
      </c>
      <c r="Z38" s="2269"/>
      <c r="AA38" s="2263"/>
      <c r="AB38" s="2278"/>
      <c r="AC38" s="1452" t="s">
        <v>494</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495</v>
      </c>
      <c r="J39" s="1364" t="s">
        <v>444</v>
      </c>
      <c r="K39" s="1364" t="s">
        <v>496</v>
      </c>
      <c r="L39" s="1364" t="s">
        <v>420</v>
      </c>
      <c r="Q39" s="376"/>
      <c r="R39" s="376"/>
      <c r="S39" s="2273"/>
      <c r="T39" s="2209"/>
      <c r="U39" s="302"/>
      <c r="V39" s="1452" t="s">
        <v>497</v>
      </c>
      <c r="W39" s="1222" t="s">
        <v>498</v>
      </c>
      <c r="X39" s="1222" t="s">
        <v>499</v>
      </c>
      <c r="Y39" s="1455" t="s">
        <v>448</v>
      </c>
      <c r="Z39" s="2270" t="s">
        <v>449</v>
      </c>
      <c r="AA39" s="2271"/>
      <c r="AB39" s="2279"/>
      <c r="AC39" s="1452" t="s">
        <v>497</v>
      </c>
      <c r="AD39" s="1222" t="s">
        <v>498</v>
      </c>
      <c r="AE39" s="1222" t="s">
        <v>499</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503</v>
      </c>
      <c r="E44" s="2259"/>
      <c r="F44" s="2259"/>
      <c r="G44" s="2259"/>
      <c r="H44" s="2259"/>
      <c r="I44" s="2256" t="str">
        <f>S43&amp;".1"</f>
        <v>...1</v>
      </c>
      <c r="J44" s="1363"/>
      <c r="K44" s="1363"/>
      <c r="L44" s="1364"/>
      <c r="P44" s="2257">
        <v>1</v>
      </c>
      <c r="Q44" s="1450"/>
      <c r="R44" s="356"/>
      <c r="S44" s="1457"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503</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246</v>
      </c>
      <c r="B46" s="1363" t="s">
        <v>247</v>
      </c>
      <c r="C46" s="1363" t="s">
        <v>248</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503</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503</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503</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F11C8-9FE8-722B-0F6B-5C148D7647F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62</v>
      </c>
      <c r="Z8" s="1992"/>
      <c r="AA8" s="1990" t="s">
        <v>62</v>
      </c>
      <c r="AB8" s="1996"/>
      <c r="AC8" s="1997" t="s">
        <v>28</v>
      </c>
      <c r="AD8" s="751"/>
      <c r="AE8" s="1257"/>
      <c r="AF8" s="1955"/>
      <c r="AG8" s="1942" t="s">
        <v>62</v>
      </c>
      <c r="AH8" s="1955"/>
      <c r="AI8" s="1942" t="s">
        <v>62</v>
      </c>
      <c r="AJ8" s="1348"/>
      <c r="AK8" s="2253" t="s">
        <v>469</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473</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62</v>
      </c>
      <c r="AH16" s="1736"/>
      <c r="AI16" s="1966" t="s">
        <v>62</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475</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46141</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ТР-01-03-2026/-2807</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46141</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ТР-01-03-2026/-2807</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89</v>
      </c>
      <c r="T37" s="2209" t="s">
        <v>504</v>
      </c>
      <c r="U37" s="337"/>
      <c r="V37" s="2275"/>
      <c r="W37" s="2275"/>
      <c r="X37" s="2275"/>
      <c r="Y37" s="2275"/>
      <c r="Z37" s="2275"/>
      <c r="AA37" s="2209" t="s">
        <v>432</v>
      </c>
      <c r="AB37" s="2208" t="s">
        <v>505</v>
      </c>
      <c r="AC37" s="2208" t="s">
        <v>479</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482</v>
      </c>
      <c r="W38" s="2127"/>
      <c r="X38" s="2294" t="s">
        <v>438</v>
      </c>
      <c r="Y38" s="2313"/>
      <c r="Z38" s="2313"/>
      <c r="AA38" s="2209"/>
      <c r="AB38" s="2208"/>
      <c r="AC38" s="2208"/>
      <c r="AD38" s="2103" t="s">
        <v>482</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439</v>
      </c>
      <c r="F40" s="1310" t="s">
        <v>440</v>
      </c>
      <c r="G40" s="1310" t="s">
        <v>441</v>
      </c>
      <c r="H40" s="1310" t="s">
        <v>442</v>
      </c>
      <c r="I40" s="1310" t="s">
        <v>443</v>
      </c>
      <c r="J40" s="1310" t="s">
        <v>444</v>
      </c>
      <c r="K40" s="1310" t="s">
        <v>445</v>
      </c>
      <c r="L40" s="1310" t="s">
        <v>420</v>
      </c>
      <c r="Q40" s="291"/>
      <c r="R40" s="376"/>
      <c r="S40" s="2273"/>
      <c r="T40" s="2209"/>
      <c r="U40" s="302"/>
      <c r="V40" s="1950" t="s">
        <v>483</v>
      </c>
      <c r="W40" s="1950" t="s">
        <v>484</v>
      </c>
      <c r="X40" s="1938" t="s">
        <v>448</v>
      </c>
      <c r="Y40" s="2270" t="s">
        <v>449</v>
      </c>
      <c r="Z40" s="2320"/>
      <c r="AA40" s="2209"/>
      <c r="AB40" s="2208"/>
      <c r="AC40" s="2208"/>
      <c r="AD40" s="1968" t="s">
        <v>483</v>
      </c>
      <c r="AE40" s="1959" t="s">
        <v>484</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211</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211</v>
      </c>
      <c r="B43" s="1267" t="s">
        <v>212</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402</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211</v>
      </c>
      <c r="B44" s="1267" t="s">
        <v>212</v>
      </c>
      <c r="C44" s="1267" t="s">
        <v>213</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404</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211</v>
      </c>
      <c r="B45" s="1267" t="s">
        <v>212</v>
      </c>
      <c r="C45" s="1267" t="s">
        <v>213</v>
      </c>
      <c r="D45" s="1267" t="s">
        <v>214</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406</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211</v>
      </c>
      <c r="B46" s="1375" t="s">
        <v>212</v>
      </c>
      <c r="C46" s="1375" t="s">
        <v>213</v>
      </c>
      <c r="D46" s="1375" t="s">
        <v>214</v>
      </c>
      <c r="E46" s="2290"/>
      <c r="F46" s="2290"/>
      <c r="G46" s="2290"/>
      <c r="H46" s="2290"/>
      <c r="I46" s="2127" t="str">
        <f>S45&amp;".1"</f>
        <v>....1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211</v>
      </c>
      <c r="B47" s="1375" t="s">
        <v>212</v>
      </c>
      <c r="C47" s="1375" t="s">
        <v>213</v>
      </c>
      <c r="D47" s="1375" t="s">
        <v>214</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211</v>
      </c>
      <c r="B48" s="1267" t="s">
        <v>212</v>
      </c>
      <c r="C48" s="1267" t="s">
        <v>213</v>
      </c>
      <c r="D48" s="1267" t="s">
        <v>214</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62</v>
      </c>
      <c r="Z48" s="1955"/>
      <c r="AA48" s="1942" t="s">
        <v>62</v>
      </c>
      <c r="AB48" s="1964"/>
      <c r="AC48" s="1963" t="s">
        <v>28</v>
      </c>
      <c r="AD48" s="751"/>
      <c r="AE48" s="1257"/>
      <c r="AF48" s="1955"/>
      <c r="AG48" s="1942" t="s">
        <v>62</v>
      </c>
      <c r="AH48" s="1955"/>
      <c r="AI48" s="1942" t="s">
        <v>62</v>
      </c>
      <c r="AJ48" s="1348"/>
      <c r="AK48" s="2253" t="s">
        <v>485</v>
      </c>
      <c r="AL48" s="1636">
        <f>STRCHECKDATE(#REF!)</f>
      </c>
      <c r="AM48" s="1624"/>
      <c r="AN48" s="1624" t="str">
        <f>IF(T48="","",T48)</f>
        <v/>
      </c>
      <c r="AO48" s="1624"/>
      <c r="AP48" s="1624"/>
      <c r="AQ48" s="1631">
        <v>21</v>
      </c>
    </row>
    <row customHeight="1" ht="11.549999999999999">
      <c r="A49" s="1267" t="s">
        <v>211</v>
      </c>
      <c r="B49" s="1267" t="s">
        <v>212</v>
      </c>
      <c r="C49" s="1267" t="s">
        <v>213</v>
      </c>
      <c r="D49" s="1267" t="s">
        <v>214</v>
      </c>
      <c r="E49" s="2290"/>
      <c r="F49" s="2290"/>
      <c r="G49" s="2290"/>
      <c r="H49" s="2290"/>
      <c r="I49" s="2101"/>
      <c r="J49" s="2127"/>
      <c r="K49" s="1267"/>
      <c r="L49" s="1310"/>
      <c r="P49" s="2257"/>
      <c r="Q49" s="2257"/>
      <c r="R49" s="356"/>
      <c r="S49" s="1278"/>
      <c r="T49" s="287" t="s">
        <v>473</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211</v>
      </c>
      <c r="B50" s="1375" t="s">
        <v>212</v>
      </c>
      <c r="C50" s="1375" t="s">
        <v>213</v>
      </c>
      <c r="D50" s="1375" t="s">
        <v>214</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211</v>
      </c>
      <c r="B51" s="1375" t="s">
        <v>212</v>
      </c>
      <c r="C51" s="1375" t="s">
        <v>213</v>
      </c>
      <c r="D51" s="1375" t="s">
        <v>214</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211</v>
      </c>
      <c r="B52" s="1375" t="s">
        <v>212</v>
      </c>
      <c r="C52" s="1375" t="s">
        <v>213</v>
      </c>
      <c r="D52" s="1374"/>
      <c r="E52" s="2290"/>
      <c r="F52" s="2290"/>
      <c r="G52" s="2289"/>
      <c r="H52" s="1374"/>
      <c r="I52" s="1374"/>
      <c r="J52" s="1374"/>
      <c r="K52" s="1374"/>
      <c r="L52" s="1377"/>
      <c r="M52" s="1378"/>
      <c r="N52" s="1378"/>
      <c r="O52" s="35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211</v>
      </c>
      <c r="B53" s="1375" t="s">
        <v>212</v>
      </c>
      <c r="C53" s="1374"/>
      <c r="D53" s="1374"/>
      <c r="E53" s="2290"/>
      <c r="F53" s="2289"/>
      <c r="G53" s="1374"/>
      <c r="H53" s="1374"/>
      <c r="I53" s="1374"/>
      <c r="J53" s="1374"/>
      <c r="K53" s="1374"/>
      <c r="L53" s="1377"/>
      <c r="M53" s="1379"/>
      <c r="N53" s="1379"/>
      <c r="O53" s="35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211</v>
      </c>
      <c r="B54" s="1375"/>
      <c r="C54" s="1375"/>
      <c r="D54" s="1375"/>
      <c r="E54" s="2290"/>
      <c r="F54" s="1375"/>
      <c r="G54" s="1375"/>
      <c r="H54" s="1375"/>
      <c r="I54" s="1375"/>
      <c r="J54" s="1375"/>
      <c r="K54" s="1375"/>
      <c r="L54" s="1381"/>
      <c r="M54" s="1379"/>
      <c r="N54" s="1379"/>
      <c r="O54" s="351"/>
      <c r="P54" s="380"/>
      <c r="Q54" s="1344"/>
      <c r="R54" s="380"/>
      <c r="S54" s="1322"/>
      <c r="T54" s="1325" t="s">
        <v>171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211</v>
      </c>
      <c r="B55" s="1375"/>
      <c r="C55" s="1375"/>
      <c r="D55" s="1375"/>
      <c r="E55" s="2289"/>
      <c r="F55" s="1375"/>
      <c r="G55" s="1375"/>
      <c r="H55" s="1375"/>
      <c r="I55" s="1375"/>
      <c r="J55" s="1375"/>
      <c r="K55" s="1375"/>
      <c r="L55" s="1381"/>
      <c r="M55" s="1379"/>
      <c r="N55" s="1379"/>
      <c r="O55" s="351"/>
      <c r="P55" s="380"/>
      <c r="Q55" s="1344"/>
      <c r="R55" s="380"/>
      <c r="S55" s="1322"/>
      <c r="T55" s="1325" t="s">
        <v>171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6D178-2FD8-33AF-10E8-12C9BDC147F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487</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62</v>
      </c>
      <c r="AB8" s="1734"/>
      <c r="AC8" s="1459" t="s">
        <v>62</v>
      </c>
      <c r="AD8" s="2185" t="s">
        <v>62</v>
      </c>
      <c r="AE8" s="2326"/>
      <c r="AF8" s="2205">
        <v>1</v>
      </c>
      <c r="AG8" s="2363"/>
      <c r="AH8" s="2107" t="s">
        <v>62</v>
      </c>
      <c r="AI8" s="2326"/>
      <c r="AJ8" s="2205">
        <v>1</v>
      </c>
      <c r="AK8" s="2327" t="s">
        <v>28</v>
      </c>
      <c r="AL8" s="2107" t="s">
        <v>62</v>
      </c>
      <c r="AM8" s="2192"/>
      <c r="AN8" s="2205">
        <v>1</v>
      </c>
      <c r="AO8" s="2357"/>
      <c r="AP8" s="2358" t="s">
        <v>62</v>
      </c>
      <c r="AQ8" s="311"/>
      <c r="AR8" s="1463">
        <v>1</v>
      </c>
      <c r="AS8" s="1466" t="s">
        <v>28</v>
      </c>
      <c r="AT8" s="751"/>
      <c r="AU8" s="1257"/>
      <c r="AV8" s="751"/>
      <c r="AW8" s="1257"/>
      <c r="AX8" s="1734"/>
      <c r="AY8" s="1459" t="s">
        <v>62</v>
      </c>
      <c r="AZ8" s="1734"/>
      <c r="BA8" s="1459" t="s">
        <v>62</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62</v>
      </c>
      <c r="AZ20" s="1736"/>
      <c r="BA20" s="1460" t="s">
        <v>62</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474</v>
      </c>
      <c r="AH24" s="1507" t="s">
        <v>474</v>
      </c>
      <c r="AK24" s="1507" t="s">
        <v>511</v>
      </c>
      <c r="AL24" s="1507" t="s">
        <v>474</v>
      </c>
      <c r="AP24" s="1507" t="s">
        <v>474</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46141</v>
      </c>
      <c r="W32" s="2264"/>
      <c r="X32" s="2264"/>
      <c r="Y32" s="2264"/>
      <c r="Z32" s="2264"/>
      <c r="AA32" s="2264"/>
      <c r="AB32" s="2264"/>
      <c r="AC32" s="326"/>
      <c r="AD32" s="2264" t="str">
        <f>IF(TITLE_DATE_PR_CHANGE="",IF(TITLE_DATE_PR="","",TITLE_DATE_PR),TITLE_DATE_PR_CHANGE)</f>
        <v>46141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ТР-01-03-2026/-2807</v>
      </c>
      <c r="W33" s="2251"/>
      <c r="X33" s="2251"/>
      <c r="Y33" s="2251"/>
      <c r="Z33" s="2251"/>
      <c r="AA33" s="2251"/>
      <c r="AB33" s="2251"/>
      <c r="AC33" s="326"/>
      <c r="AD33" s="2251" t="str">
        <f>IF(TITLE_NUMBER_PR_CHANGE="",IF(TITLE_NUMBER_PR="","",TITLE_NUMBER_PR),TITLE_NUMBER_PR_CHANGE)</f>
        <v>ТР-01-03-2026/-2807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46141</v>
      </c>
      <c r="W36" s="2264"/>
      <c r="X36" s="2264"/>
      <c r="Y36" s="2264"/>
      <c r="Z36" s="2264"/>
      <c r="AA36" s="2264"/>
      <c r="AB36" s="2264"/>
      <c r="AC36" s="326"/>
      <c r="AD36" s="2264" t="str">
        <f>IF(TITLE_DATE_PR_CHANGE="",IF(TITLE_DATE_PR="","",TITLE_DATE_PR),TITLE_DATE_PR_CHANGE)</f>
        <v>46141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ТР-01-03-2026/-2807</v>
      </c>
      <c r="W37" s="2251"/>
      <c r="X37" s="2251"/>
      <c r="Y37" s="2251"/>
      <c r="Z37" s="2251"/>
      <c r="AA37" s="2251"/>
      <c r="AB37" s="2251"/>
      <c r="AC37" s="326"/>
      <c r="AD37" s="2251" t="str">
        <f>IF(TITLE_NUMBER_PR_CHANGE="",IF(TITLE_NUMBER_PR="","",TITLE_NUMBER_PR),TITLE_NUMBER_PR_CHANGE)</f>
        <v>ТР-01-03-2026/-2807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89</v>
      </c>
      <c r="T41" s="2209" t="s">
        <v>512</v>
      </c>
      <c r="U41" s="301"/>
      <c r="V41" s="2274" t="s">
        <v>431</v>
      </c>
      <c r="W41" s="2275"/>
      <c r="X41" s="2275"/>
      <c r="Y41" s="2275"/>
      <c r="Z41" s="2275"/>
      <c r="AA41" s="2275"/>
      <c r="AB41" s="2276"/>
      <c r="AC41" s="2277" t="s">
        <v>432</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48" t="s">
        <v>483</v>
      </c>
      <c r="W44" s="1448" t="s">
        <v>484</v>
      </c>
      <c r="X44" s="1448" t="s">
        <v>483</v>
      </c>
      <c r="Y44" s="1448" t="s">
        <v>484</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483</v>
      </c>
      <c r="AU44" s="1448" t="s">
        <v>484</v>
      </c>
      <c r="AV44" s="1448" t="s">
        <v>483</v>
      </c>
      <c r="AW44" s="1448" t="s">
        <v>484</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487</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520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520</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520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520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62</v>
      </c>
      <c r="AB52" s="1734"/>
      <c r="AC52" s="145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63">
        <v>1</v>
      </c>
      <c r="AS52" s="1466" t="s">
        <v>28</v>
      </c>
      <c r="AT52" s="751"/>
      <c r="AU52" s="1257"/>
      <c r="AV52" s="751"/>
      <c r="AW52" s="1257"/>
      <c r="AX52" s="1734"/>
      <c r="AY52" s="1459" t="s">
        <v>62</v>
      </c>
      <c r="AZ52" s="1734"/>
      <c r="BA52" s="1459" t="s">
        <v>62</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520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520</v>
      </c>
      <c r="E57" s="2259"/>
      <c r="F57" s="2259"/>
      <c r="G57" s="2259"/>
      <c r="H57" s="2259"/>
      <c r="I57" s="2286"/>
      <c r="J57" s="2256"/>
      <c r="K57" s="1363"/>
      <c r="L57" s="1364"/>
      <c r="P57" s="2257"/>
      <c r="Q57" s="2257"/>
      <c r="R57" s="356"/>
      <c r="S57" s="1278"/>
      <c r="T57" s="287" t="s">
        <v>473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520</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520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097B8-45F3-9EB6-8078-12C8A61DCAD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ТР-01-03-2026/-2807</v>
      </c>
      <c r="W29" s="2251"/>
      <c r="X29" s="2251"/>
      <c r="Y29" s="2251"/>
      <c r="Z29" s="2251"/>
      <c r="AA29" s="2251"/>
      <c r="AB29" s="326"/>
      <c r="AC29" s="2251" t="str">
        <f>IF(TITLE_NUMBER_PR_CHANGE="",IF(TITLE_NUMBER_PR="","",TITLE_NUMBER_PR),TITLE_NUMBER_PR_CHANGE)</f>
        <v>ТР-01-03-2026/-2807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ТР-01-03-2026/-2807</v>
      </c>
      <c r="W33" s="2251"/>
      <c r="X33" s="2251"/>
      <c r="Y33" s="2251"/>
      <c r="Z33" s="2251"/>
      <c r="AA33" s="2251"/>
      <c r="AB33" s="326"/>
      <c r="AC33" s="2251" t="str">
        <f>IF(TITLE_NUMBER_PR_CHANGE="",IF(TITLE_NUMBER_PR="","",TITLE_NUMBER_PR),TITLE_NUMBER_PR_CHANGE)</f>
        <v>ТР-01-03-2026/-2807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494</v>
      </c>
      <c r="W38" s="2262" t="s">
        <v>437</v>
      </c>
      <c r="X38" s="2263"/>
      <c r="Y38" s="2262" t="s">
        <v>438</v>
      </c>
      <c r="Z38" s="2269"/>
      <c r="AA38" s="2263"/>
      <c r="AB38" s="2278"/>
      <c r="AC38" s="1483" t="s">
        <v>494</v>
      </c>
      <c r="AD38" s="2262" t="s">
        <v>437</v>
      </c>
      <c r="AE38" s="2263"/>
      <c r="AF38" s="2262" t="s">
        <v>438</v>
      </c>
      <c r="AG38" s="2269"/>
      <c r="AH38" s="2263"/>
      <c r="AI38" s="2278"/>
      <c r="AJ38" s="2281"/>
      <c r="AK38" s="2127"/>
      <c r="AQ38" s="1155">
        <v>34</v>
      </c>
    </row>
    <row customHeight="1" ht="90.3">
      <c r="A39" s="1370"/>
      <c r="B39" s="1370" t="s">
        <v>136</v>
      </c>
      <c r="C39" s="1370" t="s">
        <v>137</v>
      </c>
      <c r="D39" s="1370" t="s">
        <v>138</v>
      </c>
      <c r="E39" s="1364" t="s">
        <v>439</v>
      </c>
      <c r="F39" s="1364" t="s">
        <v>440</v>
      </c>
      <c r="G39" s="1364" t="s">
        <v>441</v>
      </c>
      <c r="H39" s="1364"/>
      <c r="I39" s="1364" t="s">
        <v>495</v>
      </c>
      <c r="J39" s="1364" t="s">
        <v>444</v>
      </c>
      <c r="K39" s="1364" t="s">
        <v>496</v>
      </c>
      <c r="L39" s="1364" t="s">
        <v>420</v>
      </c>
      <c r="Q39" s="376"/>
      <c r="R39" s="376"/>
      <c r="S39" s="2273"/>
      <c r="T39" s="2209"/>
      <c r="U39" s="302"/>
      <c r="V39" s="1483" t="s">
        <v>523</v>
      </c>
      <c r="W39" s="1222" t="s">
        <v>524</v>
      </c>
      <c r="X39" s="1222" t="s">
        <v>499</v>
      </c>
      <c r="Y39" s="1489" t="s">
        <v>448</v>
      </c>
      <c r="Z39" s="2270" t="s">
        <v>449</v>
      </c>
      <c r="AA39" s="2271"/>
      <c r="AB39" s="2279"/>
      <c r="AC39" s="1483" t="s">
        <v>523</v>
      </c>
      <c r="AD39" s="1222" t="s">
        <v>524</v>
      </c>
      <c r="AE39" s="1222" t="s">
        <v>499</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525</v>
      </c>
      <c r="E44" s="2259"/>
      <c r="F44" s="2259"/>
      <c r="G44" s="2259"/>
      <c r="H44" s="2259"/>
      <c r="I44" s="2256" t="str">
        <f>S43&amp;".1"</f>
        <v>...1</v>
      </c>
      <c r="J44" s="1363"/>
      <c r="K44" s="1363"/>
      <c r="L44" s="1364"/>
      <c r="P44" s="2257">
        <v>1</v>
      </c>
      <c r="Q44" s="1481"/>
      <c r="R44" s="356"/>
      <c r="S44" s="1493"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271</v>
      </c>
      <c r="B46" s="1363" t="s">
        <v>272</v>
      </c>
      <c r="C46" s="1363" t="s">
        <v>273</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525</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525</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EA3A8-EEC7-020B-D643-41F89FC538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ТР-01-03-2026/-2807</v>
      </c>
      <c r="W29" s="2251"/>
      <c r="X29" s="2251"/>
      <c r="Y29" s="2251"/>
      <c r="Z29" s="2251"/>
      <c r="AA29" s="2251"/>
      <c r="AB29" s="326"/>
      <c r="AC29" s="2251" t="str">
        <f>IF(TITLE_NUMBER_PR_CHANGE="",IF(TITLE_NUMBER_PR="","",TITLE_NUMBER_PR),TITLE_NUMBER_PR_CHANGE)</f>
        <v>ТР-01-03-2026/-2807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ТР-01-03-2026/-2807</v>
      </c>
      <c r="W33" s="2251"/>
      <c r="X33" s="2251"/>
      <c r="Y33" s="2251"/>
      <c r="Z33" s="2251"/>
      <c r="AA33" s="2251"/>
      <c r="AB33" s="326"/>
      <c r="AC33" s="2251" t="str">
        <f>IF(TITLE_NUMBER_PR_CHANGE="",IF(TITLE_NUMBER_PR="","",TITLE_NUMBER_PR),TITLE_NUMBER_PR_CHANGE)</f>
        <v>ТР-01-03-2026/-2807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494</v>
      </c>
      <c r="W38" s="2262" t="s">
        <v>437</v>
      </c>
      <c r="X38" s="2263"/>
      <c r="Y38" s="2262" t="s">
        <v>438</v>
      </c>
      <c r="Z38" s="2269"/>
      <c r="AA38" s="2263"/>
      <c r="AB38" s="2278"/>
      <c r="AC38" s="1483" t="s">
        <v>494</v>
      </c>
      <c r="AD38" s="2262" t="s">
        <v>437</v>
      </c>
      <c r="AE38" s="2263"/>
      <c r="AF38" s="2262" t="s">
        <v>438</v>
      </c>
      <c r="AG38" s="2269"/>
      <c r="AH38" s="2263"/>
      <c r="AI38" s="2278"/>
      <c r="AJ38" s="2281"/>
      <c r="AK38" s="2127"/>
      <c r="AQ38" s="1155">
        <v>34</v>
      </c>
    </row>
    <row customHeight="1" ht="90.3">
      <c r="A39" s="1370"/>
      <c r="B39" s="1370" t="s">
        <v>136</v>
      </c>
      <c r="C39" s="1370" t="s">
        <v>137</v>
      </c>
      <c r="D39" s="1370" t="s">
        <v>138</v>
      </c>
      <c r="E39" s="1364" t="s">
        <v>439</v>
      </c>
      <c r="F39" s="1364" t="s">
        <v>440</v>
      </c>
      <c r="G39" s="1364" t="s">
        <v>441</v>
      </c>
      <c r="H39" s="1364"/>
      <c r="I39" s="1364" t="s">
        <v>495</v>
      </c>
      <c r="J39" s="1364" t="s">
        <v>444</v>
      </c>
      <c r="K39" s="1364" t="s">
        <v>496</v>
      </c>
      <c r="L39" s="1364" t="s">
        <v>420</v>
      </c>
      <c r="Q39" s="376"/>
      <c r="R39" s="376"/>
      <c r="S39" s="2273"/>
      <c r="T39" s="2209"/>
      <c r="U39" s="302"/>
      <c r="V39" s="1483" t="s">
        <v>523</v>
      </c>
      <c r="W39" s="1222" t="s">
        <v>524</v>
      </c>
      <c r="X39" s="1222" t="s">
        <v>499</v>
      </c>
      <c r="Y39" s="1489" t="s">
        <v>448</v>
      </c>
      <c r="Z39" s="2270" t="s">
        <v>449</v>
      </c>
      <c r="AA39" s="2271"/>
      <c r="AB39" s="2279"/>
      <c r="AC39" s="1483" t="s">
        <v>523</v>
      </c>
      <c r="AD39" s="1222" t="s">
        <v>524</v>
      </c>
      <c r="AE39" s="1222" t="s">
        <v>499</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526</v>
      </c>
      <c r="E44" s="2259"/>
      <c r="F44" s="2259"/>
      <c r="G44" s="2259"/>
      <c r="H44" s="2259"/>
      <c r="I44" s="2256" t="str">
        <f>S43&amp;".1"</f>
        <v>...1</v>
      </c>
      <c r="J44" s="1363"/>
      <c r="K44" s="1363"/>
      <c r="L44" s="1364"/>
      <c r="P44" s="2257">
        <v>1</v>
      </c>
      <c r="Q44" s="1481"/>
      <c r="R44" s="356"/>
      <c r="S44" s="1493"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526</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276</v>
      </c>
      <c r="B46" s="1363" t="s">
        <v>277</v>
      </c>
      <c r="C46" s="1363" t="s">
        <v>278</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526</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526</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526</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399B9-5A2D-1899-B8AE-C399CB8BB0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522</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474</v>
      </c>
      <c r="AH24" s="1507" t="s">
        <v>474</v>
      </c>
      <c r="AK24" s="1507" t="s">
        <v>511</v>
      </c>
      <c r="AL24" s="1507" t="s">
        <v>474</v>
      </c>
      <c r="AP24" s="1507" t="s">
        <v>474</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46141</v>
      </c>
      <c r="W32" s="2264"/>
      <c r="X32" s="2264"/>
      <c r="Y32" s="2264"/>
      <c r="Z32" s="2264"/>
      <c r="AA32" s="2264"/>
      <c r="AB32" s="2264"/>
      <c r="AC32" s="326"/>
      <c r="AD32" s="2264" t="str">
        <f>IF(TITLE_DATE_PR_CHANGE="",IF(TITLE_DATE_PR="","",TITLE_DATE_PR),TITLE_DATE_PR_CHANGE)</f>
        <v>46141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ТР-01-03-2026/-2807</v>
      </c>
      <c r="W33" s="2251"/>
      <c r="X33" s="2251"/>
      <c r="Y33" s="2251"/>
      <c r="Z33" s="2251"/>
      <c r="AA33" s="2251"/>
      <c r="AB33" s="2251"/>
      <c r="AC33" s="326"/>
      <c r="AD33" s="2251" t="str">
        <f>IF(TITLE_NUMBER_PR_CHANGE="",IF(TITLE_NUMBER_PR="","",TITLE_NUMBER_PR),TITLE_NUMBER_PR_CHANGE)</f>
        <v>ТР-01-03-2026/-2807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46141</v>
      </c>
      <c r="W36" s="2264"/>
      <c r="X36" s="2264"/>
      <c r="Y36" s="2264"/>
      <c r="Z36" s="2264"/>
      <c r="AA36" s="2264"/>
      <c r="AB36" s="2264"/>
      <c r="AC36" s="326"/>
      <c r="AD36" s="2264" t="str">
        <f>IF(TITLE_DATE_PR_CHANGE="",IF(TITLE_DATE_PR="","",TITLE_DATE_PR),TITLE_DATE_PR_CHANGE)</f>
        <v>46141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ТР-01-03-2026/-2807</v>
      </c>
      <c r="W37" s="2251"/>
      <c r="X37" s="2251"/>
      <c r="Y37" s="2251"/>
      <c r="Z37" s="2251"/>
      <c r="AA37" s="2251"/>
      <c r="AB37" s="2251"/>
      <c r="AC37" s="326"/>
      <c r="AD37" s="2251" t="str">
        <f>IF(TITLE_NUMBER_PR_CHANGE="",IF(TITLE_NUMBER_PR="","",TITLE_NUMBER_PR),TITLE_NUMBER_PR_CHANGE)</f>
        <v>ТР-01-03-2026/-2807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89</v>
      </c>
      <c r="T41" s="2209" t="s">
        <v>512</v>
      </c>
      <c r="U41" s="301"/>
      <c r="V41" s="2274" t="s">
        <v>431</v>
      </c>
      <c r="W41" s="2275"/>
      <c r="X41" s="2275"/>
      <c r="Y41" s="2275"/>
      <c r="Z41" s="2275"/>
      <c r="AA41" s="2275"/>
      <c r="AB41" s="2276"/>
      <c r="AC41" s="2277" t="s">
        <v>432</v>
      </c>
      <c r="AD41" s="2328" t="s">
        <v>529</v>
      </c>
      <c r="AE41" s="2291"/>
      <c r="AF41" s="2291"/>
      <c r="AG41" s="2329"/>
      <c r="AH41" s="2328" t="s">
        <v>530</v>
      </c>
      <c r="AI41" s="2291"/>
      <c r="AJ41" s="2291"/>
      <c r="AK41" s="2329"/>
      <c r="AL41" s="2328" t="s">
        <v>531</v>
      </c>
      <c r="AM41" s="2291"/>
      <c r="AN41" s="2291"/>
      <c r="AO41" s="2329"/>
      <c r="AP41" s="2328" t="s">
        <v>516</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79" t="s">
        <v>483</v>
      </c>
      <c r="W44" s="1479" t="s">
        <v>484</v>
      </c>
      <c r="X44" s="1479" t="s">
        <v>483</v>
      </c>
      <c r="Y44" s="1479" t="s">
        <v>484</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483</v>
      </c>
      <c r="AU44" s="1479" t="s">
        <v>484</v>
      </c>
      <c r="AV44" s="1479" t="s">
        <v>483</v>
      </c>
      <c r="AW44" s="1479" t="s">
        <v>484</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522</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534</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534</v>
      </c>
      <c r="E57" s="2259"/>
      <c r="F57" s="2259"/>
      <c r="G57" s="2259"/>
      <c r="H57" s="2259"/>
      <c r="I57" s="2286"/>
      <c r="J57" s="2256"/>
      <c r="K57" s="1363"/>
      <c r="L57" s="1364"/>
      <c r="P57" s="2257"/>
      <c r="Q57" s="2257"/>
      <c r="R57" s="356"/>
      <c r="S57" s="1278"/>
      <c r="T57" s="287" t="s">
        <v>473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80FB8-F848-6918-D3F8-4E42DC6356D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Дедовичский(58510000)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03F4C-9BE8-E746-35D8-30148DE4F1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489</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490</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62</v>
      </c>
      <c r="AE7" s="2265"/>
      <c r="AF7" s="2107" t="s">
        <v>62</v>
      </c>
      <c r="AG7" s="751"/>
      <c r="AH7" s="751"/>
      <c r="AI7" s="751"/>
      <c r="AJ7" s="751"/>
      <c r="AK7" s="751"/>
      <c r="AL7" s="751"/>
      <c r="AM7" s="751"/>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492</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62</v>
      </c>
      <c r="AP15" s="2267"/>
      <c r="AQ15" s="2268" t="s">
        <v>62</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46141</v>
      </c>
      <c r="W28" s="2264"/>
      <c r="X28" s="2264"/>
      <c r="Y28" s="2264"/>
      <c r="Z28" s="2264"/>
      <c r="AA28" s="2264"/>
      <c r="AB28" s="2264"/>
      <c r="AC28" s="2264"/>
      <c r="AD28" s="2264"/>
      <c r="AE28" s="2264"/>
      <c r="AF28" s="326"/>
      <c r="AG28" s="2264" t="str">
        <f>IF(TITLE_DATE_PR_CHANGE="",IF(TITLE_DATE_PR="","",TITLE_DATE_PR),TITLE_DATE_PR_CHANGE)</f>
        <v>46141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ТР-01-03-2026/-2807</v>
      </c>
      <c r="W29" s="2251"/>
      <c r="X29" s="2251"/>
      <c r="Y29" s="2251"/>
      <c r="Z29" s="2251"/>
      <c r="AA29" s="2251"/>
      <c r="AB29" s="2251"/>
      <c r="AC29" s="2251"/>
      <c r="AD29" s="2251"/>
      <c r="AE29" s="2251"/>
      <c r="AF29" s="326"/>
      <c r="AG29" s="2251" t="str">
        <f>IF(TITLE_NUMBER_PR_CHANGE="",IF(TITLE_NUMBER_PR="","",TITLE_NUMBER_PR),TITLE_NUMBER_PR_CHANGE)</f>
        <v>ТР-01-03-2026/-2807</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46141</v>
      </c>
      <c r="W32" s="2264"/>
      <c r="X32" s="2264"/>
      <c r="Y32" s="2264"/>
      <c r="Z32" s="2264"/>
      <c r="AA32" s="2264"/>
      <c r="AB32" s="2264"/>
      <c r="AC32" s="2264"/>
      <c r="AD32" s="2264"/>
      <c r="AE32" s="2264"/>
      <c r="AF32" s="326"/>
      <c r="AG32" s="2264" t="str">
        <f>IF(TITLE_DATE_PR_CHANGE="",IF(TITLE_DATE_PR="","",TITLE_DATE_PR),TITLE_DATE_PR_CHANGE)</f>
        <v>46141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ТР-01-03-2026/-2807</v>
      </c>
      <c r="W33" s="2251"/>
      <c r="X33" s="2251"/>
      <c r="Y33" s="2251"/>
      <c r="Z33" s="2251"/>
      <c r="AA33" s="2251"/>
      <c r="AB33" s="2251"/>
      <c r="AC33" s="2251"/>
      <c r="AD33" s="2251"/>
      <c r="AE33" s="2251"/>
      <c r="AF33" s="326"/>
      <c r="AG33" s="2251" t="str">
        <f>IF(TITLE_NUMBER_PR_CHANGE="",IF(TITLE_NUMBER_PR="","",TITLE_NUMBER_PR),TITLE_NUMBER_PR_CHANGE)</f>
        <v>ТР-01-03-2026/-2807</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89</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537</v>
      </c>
      <c r="W38" s="2365" t="s">
        <v>538</v>
      </c>
      <c r="X38" s="2365"/>
      <c r="Y38" s="2365"/>
      <c r="Z38" s="2365" t="s">
        <v>539</v>
      </c>
      <c r="AA38" s="2365"/>
      <c r="AB38" s="2365"/>
      <c r="AC38" s="2294" t="s">
        <v>438</v>
      </c>
      <c r="AD38" s="2313"/>
      <c r="AE38" s="2314"/>
      <c r="AF38" s="2278"/>
      <c r="AG38" s="2366" t="s">
        <v>537</v>
      </c>
      <c r="AH38" s="2365" t="s">
        <v>538</v>
      </c>
      <c r="AI38" s="2365"/>
      <c r="AJ38" s="2365"/>
      <c r="AK38" s="2365" t="s">
        <v>539</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439</v>
      </c>
      <c r="F40" s="1364" t="s">
        <v>440</v>
      </c>
      <c r="G40" s="1364" t="s">
        <v>441</v>
      </c>
      <c r="H40" s="1364"/>
      <c r="I40" s="1364" t="s">
        <v>495</v>
      </c>
      <c r="J40" s="1364" t="s">
        <v>444</v>
      </c>
      <c r="K40" s="1364" t="s">
        <v>496</v>
      </c>
      <c r="L40" s="1364" t="s">
        <v>420</v>
      </c>
      <c r="Q40" s="376"/>
      <c r="R40" s="376"/>
      <c r="S40" s="2273"/>
      <c r="T40" s="2209"/>
      <c r="U40" s="302"/>
      <c r="V40" s="2366"/>
      <c r="W40" s="2365"/>
      <c r="X40" s="1983" t="s">
        <v>543</v>
      </c>
      <c r="Y40" s="1983" t="s">
        <v>544</v>
      </c>
      <c r="Z40" s="2365"/>
      <c r="AA40" s="1983" t="s">
        <v>545</v>
      </c>
      <c r="AB40" s="1983" t="s">
        <v>546</v>
      </c>
      <c r="AC40" s="1489" t="s">
        <v>448</v>
      </c>
      <c r="AD40" s="2270" t="s">
        <v>449</v>
      </c>
      <c r="AE40" s="2271"/>
      <c r="AF40" s="2279"/>
      <c r="AG40" s="2366"/>
      <c r="AH40" s="2365"/>
      <c r="AI40" s="1983" t="s">
        <v>543</v>
      </c>
      <c r="AJ40" s="1983" t="s">
        <v>544</v>
      </c>
      <c r="AK40" s="2365"/>
      <c r="AL40" s="1983" t="s">
        <v>545</v>
      </c>
      <c r="AM40" s="1983" t="s">
        <v>546</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547</v>
      </c>
      <c r="E45" s="2259"/>
      <c r="F45" s="2259"/>
      <c r="G45" s="2259"/>
      <c r="H45" s="2259"/>
      <c r="I45" s="2256" t="str">
        <f>S44&amp;".1"</f>
        <v>...1</v>
      </c>
      <c r="J45" s="1363"/>
      <c r="K45" s="1363"/>
      <c r="L45" s="1364"/>
      <c r="P45" s="2257">
        <v>1</v>
      </c>
      <c r="Q45" s="1481"/>
      <c r="R45" s="356"/>
      <c r="S45" s="1493" t="str">
        <f>$I45</f>
        <v>...1</v>
      </c>
      <c r="T45" s="285" t="s">
        <v>488</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489</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490</v>
      </c>
      <c r="AU46" s="500"/>
      <c r="AV46" s="500" t="str">
        <f>IF(T46="","",T46)</f>
        <v>Группа потребителей</v>
      </c>
      <c r="AW46" s="500"/>
      <c r="AX46" s="500"/>
      <c r="AY46" s="1155">
        <v>23</v>
      </c>
    </row>
    <row customHeight="1" ht="24">
      <c r="A47" s="1363" t="s">
        <v>256</v>
      </c>
      <c r="B47" s="1363" t="s">
        <v>257</v>
      </c>
      <c r="C47" s="1363" t="s">
        <v>258</v>
      </c>
      <c r="D47" s="1363" t="s">
        <v>547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62</v>
      </c>
      <c r="AE47" s="2267"/>
      <c r="AF47" s="2268" t="s">
        <v>62</v>
      </c>
      <c r="AG47" s="751"/>
      <c r="AH47" s="751"/>
      <c r="AI47" s="751"/>
      <c r="AJ47" s="751"/>
      <c r="AK47" s="751"/>
      <c r="AL47" s="751"/>
      <c r="AM47" s="751"/>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547</v>
      </c>
      <c r="E49" s="2259"/>
      <c r="F49" s="2259"/>
      <c r="G49" s="2259"/>
      <c r="H49" s="2259"/>
      <c r="I49" s="2286"/>
      <c r="J49" s="2256"/>
      <c r="K49" s="1363"/>
      <c r="L49" s="1364"/>
      <c r="P49" s="2257"/>
      <c r="Q49" s="2257"/>
      <c r="R49" s="356"/>
      <c r="S49" s="1278"/>
      <c r="T49" s="287" t="s">
        <v>491</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492</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547</v>
      </c>
      <c r="E51" s="2259"/>
      <c r="F51" s="2259"/>
      <c r="G51" s="2259"/>
      <c r="H51" s="2258"/>
      <c r="I51" s="1363"/>
      <c r="J51" s="1363"/>
      <c r="K51" s="1363"/>
      <c r="L51" s="1364"/>
      <c r="M51" s="1365"/>
      <c r="N51" s="1365"/>
      <c r="O51" s="537"/>
      <c r="P51" s="360"/>
      <c r="Q51" s="375"/>
      <c r="R51" s="355"/>
      <c r="S51" s="1278"/>
      <c r="T51" s="372" t="s">
        <v>493</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171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20965-9968-CDD8-1B08-B7A876B5F3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489</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490</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62</v>
      </c>
      <c r="AE7" s="2265"/>
      <c r="AF7" s="2107" t="s">
        <v>62</v>
      </c>
      <c r="AG7" s="751"/>
      <c r="AH7" s="751"/>
      <c r="AI7" s="751"/>
      <c r="AJ7" s="751"/>
      <c r="AK7" s="751"/>
      <c r="AL7" s="751"/>
      <c r="AM7" s="1257"/>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492</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62</v>
      </c>
      <c r="AP15" s="2267"/>
      <c r="AQ15" s="2268" t="s">
        <v>62</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46141</v>
      </c>
      <c r="W28" s="2264"/>
      <c r="X28" s="2264"/>
      <c r="Y28" s="2264"/>
      <c r="Z28" s="2264"/>
      <c r="AA28" s="2264"/>
      <c r="AB28" s="2264"/>
      <c r="AC28" s="2264"/>
      <c r="AD28" s="2264"/>
      <c r="AE28" s="2264"/>
      <c r="AF28" s="326"/>
      <c r="AG28" s="2264" t="str">
        <f>IF(TITLE_DATE_PR_CHANGE="",IF(TITLE_DATE_PR="","",TITLE_DATE_PR),TITLE_DATE_PR_CHANGE)</f>
        <v>46141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ТР-01-03-2026/-2807</v>
      </c>
      <c r="W29" s="2251"/>
      <c r="X29" s="2251"/>
      <c r="Y29" s="2251"/>
      <c r="Z29" s="2251"/>
      <c r="AA29" s="2251"/>
      <c r="AB29" s="2251"/>
      <c r="AC29" s="2251"/>
      <c r="AD29" s="2251"/>
      <c r="AE29" s="2251"/>
      <c r="AF29" s="326"/>
      <c r="AG29" s="2251" t="str">
        <f>IF(TITLE_NUMBER_PR_CHANGE="",IF(TITLE_NUMBER_PR="","",TITLE_NUMBER_PR),TITLE_NUMBER_PR_CHANGE)</f>
        <v>ТР-01-03-2026/-2807</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46141</v>
      </c>
      <c r="W32" s="2264"/>
      <c r="X32" s="2264"/>
      <c r="Y32" s="2264"/>
      <c r="Z32" s="2264"/>
      <c r="AA32" s="2264"/>
      <c r="AB32" s="2264"/>
      <c r="AC32" s="2264"/>
      <c r="AD32" s="2264"/>
      <c r="AE32" s="2264"/>
      <c r="AF32" s="326"/>
      <c r="AG32" s="2264" t="str">
        <f>IF(TITLE_DATE_PR_CHANGE="",IF(TITLE_DATE_PR="","",TITLE_DATE_PR),TITLE_DATE_PR_CHANGE)</f>
        <v>46141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ТР-01-03-2026/-2807</v>
      </c>
      <c r="W33" s="2251"/>
      <c r="X33" s="2251"/>
      <c r="Y33" s="2251"/>
      <c r="Z33" s="2251"/>
      <c r="AA33" s="2251"/>
      <c r="AB33" s="2251"/>
      <c r="AC33" s="2251"/>
      <c r="AD33" s="2251"/>
      <c r="AE33" s="2251"/>
      <c r="AF33" s="326"/>
      <c r="AG33" s="2251" t="str">
        <f>IF(TITLE_NUMBER_PR_CHANGE="",IF(TITLE_NUMBER_PR="","",TITLE_NUMBER_PR),TITLE_NUMBER_PR_CHANGE)</f>
        <v>ТР-01-03-2026/-2807</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89</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537</v>
      </c>
      <c r="W38" s="2365" t="s">
        <v>538</v>
      </c>
      <c r="X38" s="2365"/>
      <c r="Y38" s="2365"/>
      <c r="Z38" s="2365" t="s">
        <v>539</v>
      </c>
      <c r="AA38" s="2365"/>
      <c r="AB38" s="2365"/>
      <c r="AC38" s="2294" t="s">
        <v>438</v>
      </c>
      <c r="AD38" s="2313"/>
      <c r="AE38" s="2314"/>
      <c r="AF38" s="2278"/>
      <c r="AG38" s="2366" t="s">
        <v>537</v>
      </c>
      <c r="AH38" s="2365" t="s">
        <v>538</v>
      </c>
      <c r="AI38" s="2365"/>
      <c r="AJ38" s="2365"/>
      <c r="AK38" s="2365" t="s">
        <v>539</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Y39" s="1155">
        <v>19</v>
      </c>
    </row>
    <row customHeight="1" ht="61.949999999999996">
      <c r="A40" s="1370"/>
      <c r="B40" s="1370" t="s">
        <v>136</v>
      </c>
      <c r="C40" s="1370" t="s">
        <v>137</v>
      </c>
      <c r="D40" s="1370" t="s">
        <v>138</v>
      </c>
      <c r="E40" s="1364" t="s">
        <v>439</v>
      </c>
      <c r="F40" s="1364" t="s">
        <v>440</v>
      </c>
      <c r="G40" s="1364" t="s">
        <v>441</v>
      </c>
      <c r="H40" s="1364"/>
      <c r="I40" s="1364" t="s">
        <v>495</v>
      </c>
      <c r="J40" s="1364" t="s">
        <v>444</v>
      </c>
      <c r="K40" s="1364" t="s">
        <v>496</v>
      </c>
      <c r="L40" s="1364" t="s">
        <v>420</v>
      </c>
      <c r="Q40" s="376"/>
      <c r="R40" s="376"/>
      <c r="S40" s="2273"/>
      <c r="T40" s="2209"/>
      <c r="U40" s="302"/>
      <c r="V40" s="2366"/>
      <c r="W40" s="2365"/>
      <c r="X40" s="1983" t="s">
        <v>543</v>
      </c>
      <c r="Y40" s="1983" t="s">
        <v>544</v>
      </c>
      <c r="Z40" s="2365"/>
      <c r="AA40" s="1983" t="s">
        <v>545</v>
      </c>
      <c r="AB40" s="1983" t="s">
        <v>546</v>
      </c>
      <c r="AC40" s="1489" t="s">
        <v>448</v>
      </c>
      <c r="AD40" s="2270" t="s">
        <v>449</v>
      </c>
      <c r="AE40" s="2271"/>
      <c r="AF40" s="2279"/>
      <c r="AG40" s="2366"/>
      <c r="AH40" s="2365"/>
      <c r="AI40" s="1983" t="s">
        <v>543</v>
      </c>
      <c r="AJ40" s="1983" t="s">
        <v>544</v>
      </c>
      <c r="AK40" s="2365"/>
      <c r="AL40" s="1983" t="s">
        <v>545</v>
      </c>
      <c r="AM40" s="1983" t="s">
        <v>546</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548</v>
      </c>
      <c r="E45" s="2259"/>
      <c r="F45" s="2259"/>
      <c r="G45" s="2259"/>
      <c r="H45" s="2259"/>
      <c r="I45" s="2256" t="str">
        <f>S44&amp;".1"</f>
        <v>...1</v>
      </c>
      <c r="J45" s="1363"/>
      <c r="K45" s="1363"/>
      <c r="L45" s="1364"/>
      <c r="P45" s="2257">
        <v>1</v>
      </c>
      <c r="Q45" s="1481"/>
      <c r="R45" s="356"/>
      <c r="S45" s="1493" t="str">
        <f>$I45</f>
        <v>...1</v>
      </c>
      <c r="T45" s="285" t="s">
        <v>488</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489</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548</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490</v>
      </c>
      <c r="AU46" s="500"/>
      <c r="AV46" s="500" t="str">
        <f>IF(T46="","",T46)</f>
        <v>Группа потребителей</v>
      </c>
      <c r="AW46" s="500"/>
      <c r="AX46" s="500"/>
      <c r="AY46" s="1155">
        <v>23</v>
      </c>
    </row>
    <row customHeight="1" ht="24">
      <c r="A47" s="1363" t="s">
        <v>261</v>
      </c>
      <c r="B47" s="1363" t="s">
        <v>262</v>
      </c>
      <c r="C47" s="1363" t="s">
        <v>263</v>
      </c>
      <c r="D47" s="1363" t="s">
        <v>548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62</v>
      </c>
      <c r="AE47" s="2267"/>
      <c r="AF47" s="2268" t="s">
        <v>62</v>
      </c>
      <c r="AG47" s="751"/>
      <c r="AH47" s="751"/>
      <c r="AI47" s="751"/>
      <c r="AJ47" s="751"/>
      <c r="AK47" s="751"/>
      <c r="AL47" s="751"/>
      <c r="AM47" s="1257"/>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548</v>
      </c>
      <c r="E49" s="2259"/>
      <c r="F49" s="2259"/>
      <c r="G49" s="2259"/>
      <c r="H49" s="2259"/>
      <c r="I49" s="2286"/>
      <c r="J49" s="2256"/>
      <c r="K49" s="1363"/>
      <c r="L49" s="1364"/>
      <c r="P49" s="2257"/>
      <c r="Q49" s="2257"/>
      <c r="R49" s="356"/>
      <c r="S49" s="1278"/>
      <c r="T49" s="287" t="s">
        <v>491</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492</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548</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548</v>
      </c>
      <c r="E51" s="2259"/>
      <c r="F51" s="2259"/>
      <c r="G51" s="2259"/>
      <c r="H51" s="2258"/>
      <c r="I51" s="1363"/>
      <c r="J51" s="1363"/>
      <c r="K51" s="1363"/>
      <c r="L51" s="1364"/>
      <c r="M51" s="1365"/>
      <c r="N51" s="1365"/>
      <c r="O51" s="537"/>
      <c r="P51" s="360"/>
      <c r="Q51" s="375"/>
      <c r="R51" s="355"/>
      <c r="S51" s="1278"/>
      <c r="T51" s="372" t="s">
        <v>493</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171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DFF78-B6CE-0E18-EAA8-9495E7719AA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474</v>
      </c>
      <c r="AH24" s="1507" t="s">
        <v>474</v>
      </c>
      <c r="AK24" s="1507" t="s">
        <v>511</v>
      </c>
      <c r="AL24" s="1507" t="s">
        <v>474</v>
      </c>
      <c r="AP24" s="1507" t="s">
        <v>474</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46141</v>
      </c>
      <c r="W32" s="2264"/>
      <c r="X32" s="2264"/>
      <c r="Y32" s="2264"/>
      <c r="Z32" s="2264"/>
      <c r="AA32" s="2264"/>
      <c r="AB32" s="2264"/>
      <c r="AC32" s="326"/>
      <c r="AD32" s="2264" t="str">
        <f>IF(TITLE_DATE_PR_CHANGE="",IF(TITLE_DATE_PR="","",TITLE_DATE_PR),TITLE_DATE_PR_CHANGE)</f>
        <v>46141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ТР-01-03-2026/-2807</v>
      </c>
      <c r="W33" s="2251"/>
      <c r="X33" s="2251"/>
      <c r="Y33" s="2251"/>
      <c r="Z33" s="2251"/>
      <c r="AA33" s="2251"/>
      <c r="AB33" s="2251"/>
      <c r="AC33" s="326"/>
      <c r="AD33" s="2251" t="str">
        <f>IF(TITLE_NUMBER_PR_CHANGE="",IF(TITLE_NUMBER_PR="","",TITLE_NUMBER_PR),TITLE_NUMBER_PR_CHANGE)</f>
        <v>ТР-01-03-2026/-2807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46141</v>
      </c>
      <c r="W36" s="2264"/>
      <c r="X36" s="2264"/>
      <c r="Y36" s="2264"/>
      <c r="Z36" s="2264"/>
      <c r="AA36" s="2264"/>
      <c r="AB36" s="2264"/>
      <c r="AC36" s="326"/>
      <c r="AD36" s="2264" t="str">
        <f>IF(TITLE_DATE_PR_CHANGE="",IF(TITLE_DATE_PR="","",TITLE_DATE_PR),TITLE_DATE_PR_CHANGE)</f>
        <v>46141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ТР-01-03-2026/-2807</v>
      </c>
      <c r="W37" s="2251"/>
      <c r="X37" s="2251"/>
      <c r="Y37" s="2251"/>
      <c r="Z37" s="2251"/>
      <c r="AA37" s="2251"/>
      <c r="AB37" s="2251"/>
      <c r="AC37" s="326"/>
      <c r="AD37" s="2251" t="str">
        <f>IF(TITLE_NUMBER_PR_CHANGE="",IF(TITLE_NUMBER_PR="","",TITLE_NUMBER_PR),TITLE_NUMBER_PR_CHANGE)</f>
        <v>ТР-01-03-2026/-2807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89</v>
      </c>
      <c r="T41" s="2209" t="s">
        <v>512</v>
      </c>
      <c r="U41" s="301"/>
      <c r="V41" s="2274" t="s">
        <v>431</v>
      </c>
      <c r="W41" s="2275"/>
      <c r="X41" s="2275"/>
      <c r="Y41" s="2275"/>
      <c r="Z41" s="2275"/>
      <c r="AA41" s="2275"/>
      <c r="AB41" s="2276"/>
      <c r="AC41" s="2277" t="s">
        <v>432</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79" t="s">
        <v>483</v>
      </c>
      <c r="W44" s="1479" t="s">
        <v>484</v>
      </c>
      <c r="X44" s="1479" t="s">
        <v>483</v>
      </c>
      <c r="Y44" s="1479" t="s">
        <v>484</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483</v>
      </c>
      <c r="AU44" s="1479" t="s">
        <v>484</v>
      </c>
      <c r="AV44" s="1479" t="s">
        <v>483</v>
      </c>
      <c r="AW44" s="1479" t="s">
        <v>484</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536</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549</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549</v>
      </c>
      <c r="E57" s="2259"/>
      <c r="F57" s="2259"/>
      <c r="G57" s="2259"/>
      <c r="H57" s="2259"/>
      <c r="I57" s="2286"/>
      <c r="J57" s="2256"/>
      <c r="K57" s="1363"/>
      <c r="L57" s="1364"/>
      <c r="P57" s="2257"/>
      <c r="Q57" s="2257"/>
      <c r="R57" s="356"/>
      <c r="S57" s="1278"/>
      <c r="T57" s="287" t="s">
        <v>473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915C8-FEB8-B618-868F-5FD82768B2F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550</v>
      </c>
      <c r="D2" s="1638"/>
      <c r="E2" s="546">
        <f>B2</f>
        <v>0</v>
      </c>
      <c r="F2" s="547"/>
      <c r="G2" s="1646" t="s">
        <v>551</v>
      </c>
      <c r="H2" s="1646" t="s">
        <v>551</v>
      </c>
      <c r="I2" s="1646" t="s">
        <v>551</v>
      </c>
      <c r="J2" s="289" t="s">
        <v>552</v>
      </c>
      <c r="K2" s="543"/>
      <c r="AF2" s="1631">
        <v>0</v>
      </c>
    </row>
    <row s="1642" customFormat="1" customHeight="1" ht="0.75" hidden="1">
      <c r="B3" s="2099"/>
      <c r="C3" s="1167"/>
      <c r="D3" s="548"/>
      <c r="E3" s="549"/>
      <c r="F3" s="550" t="s">
        <v>553</v>
      </c>
      <c r="G3" s="551"/>
      <c r="H3" s="551">
        <f>H4*H5+H7</f>
        <v>0</v>
      </c>
      <c r="I3" s="551">
        <f>I4*I5+I6</f>
        <v>0</v>
      </c>
      <c r="J3" s="552"/>
      <c r="AF3" s="1636">
        <v>0</v>
      </c>
    </row>
    <row customHeight="1" ht="23.25" hidden="1">
      <c r="B4" s="2099"/>
      <c r="C4" s="1167"/>
      <c r="D4" s="1638"/>
      <c r="E4" s="546" t="str">
        <f>B2&amp;".1"</f>
        <v>.1</v>
      </c>
      <c r="F4" s="553" t="s">
        <v>554</v>
      </c>
      <c r="G4" s="554"/>
      <c r="H4" s="541"/>
      <c r="I4" s="541"/>
      <c r="J4" s="289" t="s">
        <v>555</v>
      </c>
      <c r="K4" s="543"/>
      <c r="AF4" s="1631">
        <v>0</v>
      </c>
    </row>
    <row customHeight="1" ht="18.75" hidden="1">
      <c r="B5" s="2099"/>
      <c r="C5" s="1167"/>
      <c r="D5" s="1638"/>
      <c r="E5" s="546" t="str">
        <f>B2&amp;".2"</f>
        <v>.2</v>
      </c>
      <c r="F5" s="553" t="s">
        <v>556</v>
      </c>
      <c r="G5" s="1646" t="s">
        <v>557</v>
      </c>
      <c r="H5" s="541"/>
      <c r="I5" s="541"/>
      <c r="J5" s="289"/>
      <c r="K5" s="543"/>
      <c r="AF5" s="1631">
        <v>0</v>
      </c>
    </row>
    <row customHeight="1" ht="18.75" hidden="1">
      <c r="B6" s="2099"/>
      <c r="C6" s="1167"/>
      <c r="D6" s="1638"/>
      <c r="E6" s="546" t="str">
        <f>B2&amp;".3"</f>
        <v>.3</v>
      </c>
      <c r="F6" s="553" t="s">
        <v>558</v>
      </c>
      <c r="G6" s="1646" t="s">
        <v>557</v>
      </c>
      <c r="H6" s="541"/>
      <c r="I6" s="541"/>
      <c r="J6" s="289"/>
      <c r="K6" s="543"/>
      <c r="AF6" s="1631">
        <v>0</v>
      </c>
    </row>
    <row customHeight="1" ht="18.75" hidden="1">
      <c r="B7" s="2099"/>
      <c r="C7" s="1167"/>
      <c r="D7" s="1638"/>
      <c r="E7" s="546" t="str">
        <f>B2&amp;".4"</f>
        <v>.4</v>
      </c>
      <c r="F7" s="553" t="s">
        <v>559</v>
      </c>
      <c r="G7" s="1646" t="s">
        <v>551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557</v>
      </c>
      <c r="H9" s="541"/>
      <c r="I9" s="541"/>
      <c r="J9" s="542" t="s">
        <v>560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561</v>
      </c>
      <c r="H11" s="541"/>
      <c r="I11" s="541"/>
      <c r="J11" s="289" t="s">
        <v>562</v>
      </c>
      <c r="K11" s="543"/>
      <c r="AF11" s="1631">
        <v>0</v>
      </c>
    </row>
    <row customHeight="1" ht="11.25" hidden="1">
      <c r="AF12" s="1631">
        <v>0</v>
      </c>
    </row>
    <row customHeight="1" ht="22.5" hidden="1">
      <c r="D13" s="1638"/>
      <c r="E13" s="546"/>
      <c r="F13" s="540"/>
      <c r="G13" s="969" t="s">
        <v>563</v>
      </c>
      <c r="H13" s="545"/>
      <c r="I13" s="545"/>
      <c r="J13" s="745" t="s">
        <v>564</v>
      </c>
      <c r="K13" s="543"/>
      <c r="AF13" s="1631">
        <v>0</v>
      </c>
    </row>
    <row customHeight="1" ht="11.25" hidden="1">
      <c r="AF14" s="1631">
        <v>0</v>
      </c>
    </row>
    <row customHeight="1" ht="22.5" hidden="1">
      <c r="D15" s="1638"/>
      <c r="E15" s="546"/>
      <c r="F15" s="540"/>
      <c r="G15" s="1646" t="s">
        <v>565</v>
      </c>
      <c r="H15" s="545"/>
      <c r="I15" s="545"/>
      <c r="J15" s="289" t="s">
        <v>566</v>
      </c>
      <c r="K15" s="543"/>
      <c r="AF15" s="1631">
        <v>0</v>
      </c>
    </row>
    <row customHeight="1" ht="11.25" hidden="1">
      <c r="AF16" s="1631">
        <v>0</v>
      </c>
    </row>
    <row customHeight="1" ht="22.5" hidden="1">
      <c r="D17" s="1638"/>
      <c r="E17" s="546"/>
      <c r="F17" s="540"/>
      <c r="G17" s="1646" t="s">
        <v>567</v>
      </c>
      <c r="H17" s="545"/>
      <c r="I17" s="545"/>
      <c r="J17" s="289" t="s">
        <v>568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ПАО "ОГК-2"</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89</v>
      </c>
      <c r="F29" s="1653" t="s">
        <v>307</v>
      </c>
      <c r="G29" s="1653" t="s">
        <v>571</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557</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557</v>
      </c>
      <c r="H31" s="558">
        <f>SUMIF($K33:$K71,$K31,H33:H71)</f>
        <v>0</v>
      </c>
      <c r="I31" s="558">
        <f>SUMIF($K33:$K71,$K31,I33:I71)</f>
        <v>0</v>
      </c>
      <c r="J31" s="289" t="str">
        <f>FHD_NOTE_P_2</f>
        <v>Указывается суммарная себестоимость производимых товаров.</v>
      </c>
      <c r="K31" s="1636" t="s">
        <v>572</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557</v>
      </c>
      <c r="H32" s="557"/>
      <c r="I32" s="557"/>
      <c r="J32" s="289" t="str">
        <f>FHD_NOTE_P_3</f>
        <v/>
      </c>
      <c r="K32" s="1636" t="str">
        <f>IF((LEN(E32)-LEN(SUBSTITUTE(E32,".","")))/LEN(".")=1,"p","")</f>
        <v>p</v>
      </c>
      <c r="AF32" s="1631">
        <v>11</v>
      </c>
    </row>
    <row customHeight="1" ht="11.25">
      <c r="A33" s="2371" t="s">
        <v>573</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557</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574</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575</v>
      </c>
      <c r="D41" s="1638"/>
      <c r="E41" s="546" t="str">
        <f>FHD_NUM_P_5</f>
        <v/>
      </c>
      <c r="F41" s="1524" t="str">
        <f>FHD_P_5</f>
        <v/>
      </c>
      <c r="G41" s="1878" t="s">
        <v>557</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557</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557</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557</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576</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578</v>
      </c>
      <c r="C47" s="1636"/>
      <c r="D47" s="575"/>
      <c r="E47" s="546" t="str">
        <f>FHD_NUM_P_11</f>
        <v>2.4</v>
      </c>
      <c r="F47" s="1524" t="str">
        <f>FHD_P_11</f>
        <v>Расходы на приобретение холодной воды, используемой в технологическом процессе</v>
      </c>
      <c r="G47" s="1878" t="s">
        <v>557</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579</v>
      </c>
      <c r="C48" s="1636"/>
      <c r="D48" s="1638"/>
      <c r="E48" s="546" t="str">
        <f>FHD_NUM_P_12</f>
        <v>2.5</v>
      </c>
      <c r="F48" s="1524" t="str">
        <f>FHD_P_12</f>
        <v>Расходы на  химические реагенты, используемые в технологическом процессе</v>
      </c>
      <c r="G48" s="1878" t="s">
        <v>557</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557</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557</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557</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580</v>
      </c>
      <c r="I66" s="1649" t="s">
        <v>580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581</v>
      </c>
      <c r="C67" s="1636"/>
      <c r="D67" s="1638"/>
      <c r="E67" s="546" t="str">
        <f>FHD_NUM_P_31</f>
        <v/>
      </c>
      <c r="F67" s="1524" t="str">
        <f>FHD_P_31</f>
        <v/>
      </c>
      <c r="G67" s="1878" t="s">
        <v>557</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580</v>
      </c>
      <c r="I68" s="1649" t="s">
        <v>580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582</v>
      </c>
      <c r="G71" s="572"/>
      <c r="H71" s="573"/>
      <c r="I71" s="573"/>
      <c r="J71" s="301"/>
      <c r="K71" s="1636"/>
      <c r="L71" s="1636"/>
      <c r="M71" s="1636"/>
      <c r="R71" s="1636"/>
      <c r="U71" s="544"/>
      <c r="AA71" s="1632"/>
      <c r="AB71" s="1632"/>
      <c r="AC71" s="1632"/>
      <c r="AD71" s="1632"/>
      <c r="AE71" s="1632"/>
      <c r="AF71" s="1160">
        <v>14</v>
      </c>
    </row>
    <row s="1366" customFormat="1" customHeight="1" ht="18.75">
      <c r="A72" s="989" t="s">
        <v>583</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557</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584</v>
      </c>
      <c r="C80" s="1636"/>
      <c r="D80" s="1638"/>
      <c r="E80" s="546" t="str">
        <f>FHD_NUM_P_42</f>
        <v/>
      </c>
      <c r="F80" s="2073" t="str">
        <f>FHD_P_42</f>
        <v/>
      </c>
      <c r="G80" s="2071" t="s">
        <v>557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585</v>
      </c>
      <c r="C82" s="735"/>
      <c r="D82" s="733"/>
      <c r="E82" s="546" t="str">
        <f>FHD_NUM_P_44</f>
        <v/>
      </c>
      <c r="F82" s="1880" t="str">
        <f>FHD_P_44</f>
        <v/>
      </c>
      <c r="G82" s="1881" t="s">
        <v>586</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586</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586</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586</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587</v>
      </c>
      <c r="C91" s="735"/>
      <c r="D91" s="733"/>
      <c r="E91" s="546" t="str">
        <f>FHD_NUM_P_53</f>
        <v/>
      </c>
      <c r="F91" s="1880" t="str">
        <f>FHD_P_53</f>
        <v/>
      </c>
      <c r="G91" s="1881" t="s">
        <v>586</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586</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588</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589</v>
      </c>
      <c r="D96" s="1638"/>
      <c r="E96" s="546" t="str">
        <f>FHD_NUM_P_58</f>
        <v/>
      </c>
      <c r="F96" s="1880" t="str">
        <f>FHD_P_58</f>
        <v/>
      </c>
      <c r="G96" s="1881" t="s">
        <v>586</v>
      </c>
      <c r="H96" s="977"/>
      <c r="I96" s="577"/>
      <c r="J96" s="289" t="str">
        <f>FHD_NOTE_P_58</f>
        <v/>
      </c>
      <c r="K96" s="543"/>
      <c r="AF96" s="1631">
        <v>0</v>
      </c>
    </row>
    <row customHeight="1" ht="18.75" hidden="1">
      <c r="A97" s="2371"/>
      <c r="D97" s="1638"/>
      <c r="E97" s="546" t="str">
        <f>FHD_NUM_P_59</f>
        <v/>
      </c>
      <c r="F97" s="1880" t="str">
        <f>FHD_P_59</f>
        <v/>
      </c>
      <c r="G97" s="1881" t="s">
        <v>586</v>
      </c>
      <c r="H97" s="977"/>
      <c r="I97" s="577"/>
      <c r="J97" s="289" t="str">
        <f>FHD_NOTE_P_59</f>
        <v/>
      </c>
      <c r="K97" s="543"/>
      <c r="AF97" s="1631">
        <v>0</v>
      </c>
    </row>
    <row customHeight="1" ht="18.75" hidden="1">
      <c r="A98" s="2371"/>
      <c r="D98" s="1638"/>
      <c r="E98" s="546" t="str">
        <f>FHD_NUM_P_60</f>
        <v/>
      </c>
      <c r="F98" s="1880" t="str">
        <f>FHD_P_60</f>
        <v/>
      </c>
      <c r="G98" s="1881" t="s">
        <v>586</v>
      </c>
      <c r="H98" s="977"/>
      <c r="I98" s="577"/>
      <c r="J98" s="289" t="str">
        <f>FHD_NOTE_P_60</f>
        <v/>
      </c>
      <c r="K98" s="543"/>
      <c r="AF98" s="1631">
        <v>0</v>
      </c>
    </row>
    <row s="1366" customFormat="1" customHeight="1" ht="18.75">
      <c r="A99" s="2371" t="s">
        <v>590</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561</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591</v>
      </c>
      <c r="G101" s="572"/>
      <c r="H101" s="573"/>
      <c r="I101" s="573"/>
      <c r="J101" s="1004" t="s">
        <v>592</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561</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588</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593</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588</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588</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595</v>
      </c>
      <c r="H112" s="577"/>
      <c r="I112" s="577"/>
      <c r="J112" s="289" t="str">
        <f>FHD_NOTE_P_72</f>
        <v/>
      </c>
      <c r="K112" s="543"/>
      <c r="AF112" s="1631">
        <v>19</v>
      </c>
    </row>
    <row customHeight="1" ht="18.75">
      <c r="A113" s="989" t="s">
        <v>596</v>
      </c>
      <c r="D113" s="1638"/>
      <c r="E113" s="546" t="str">
        <f>FHD_NUM_P_73</f>
        <v>14</v>
      </c>
      <c r="F113" s="1880" t="str">
        <f>FHD_P_73</f>
        <v>Среднесписочная численность административно-управленческого персонала</v>
      </c>
      <c r="G113" s="970" t="s">
        <v>595</v>
      </c>
      <c r="H113" s="968"/>
      <c r="I113" s="968"/>
      <c r="J113" s="289" t="str">
        <f>FHD_NOTE_P_73</f>
        <v/>
      </c>
      <c r="K113" s="543"/>
      <c r="AF113" s="1631">
        <v>0</v>
      </c>
    </row>
    <row customHeight="1" ht="33.75" hidden="1">
      <c r="A114" s="989" t="s">
        <v>597</v>
      </c>
      <c r="D114" s="1638"/>
      <c r="E114" s="546" t="str">
        <f>FHD_NUM_P_74</f>
        <v/>
      </c>
      <c r="F114" s="1880" t="str">
        <f>FHD_P_74</f>
        <v/>
      </c>
      <c r="G114" s="1876" t="s">
        <v>598</v>
      </c>
      <c r="H114" s="577"/>
      <c r="I114" s="577"/>
      <c r="J114" s="289" t="str">
        <f>FHD_NOTE_P_74</f>
        <v/>
      </c>
      <c r="K114" s="543"/>
      <c r="AF114" s="1631">
        <v>0</v>
      </c>
    </row>
    <row s="1635" customFormat="1" customHeight="1" ht="18.75" hidden="1">
      <c r="A115" s="2373" t="s">
        <v>599</v>
      </c>
      <c r="B115" s="910"/>
      <c r="C115" s="735"/>
      <c r="D115" s="733"/>
      <c r="E115" s="546" t="str">
        <f>FHD_NUM_P_75</f>
        <v/>
      </c>
      <c r="F115" s="1880" t="str">
        <f>FHD_P_75</f>
        <v/>
      </c>
      <c r="G115" s="1876" t="s">
        <v>563</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563</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563</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600</v>
      </c>
      <c r="G119" s="747"/>
      <c r="H119" s="748"/>
      <c r="I119" s="748"/>
      <c r="J119" s="1003" t="s">
        <v>601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602</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565</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591</v>
      </c>
      <c r="G122" s="572"/>
      <c r="H122" s="573"/>
      <c r="I122" s="573"/>
      <c r="J122" s="1004" t="s">
        <v>603</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567</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591</v>
      </c>
      <c r="G125" s="572"/>
      <c r="H125" s="573"/>
      <c r="I125" s="573"/>
      <c r="J125" s="1004" t="s">
        <v>604</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605</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606</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593</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593</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593</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24178-24C8-8245-9931-44B996DDB20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89</v>
      </c>
      <c r="E10" s="2127" t="s">
        <v>89</v>
      </c>
      <c r="F10" s="2127"/>
      <c r="G10" s="521" t="s">
        <v>307</v>
      </c>
      <c r="H10" s="2127" t="s">
        <v>89</v>
      </c>
      <c r="I10" s="2127"/>
      <c r="J10" s="521" t="s">
        <v>607</v>
      </c>
      <c r="K10" s="521" t="s">
        <v>608</v>
      </c>
      <c r="L10" s="2127" t="s">
        <v>89</v>
      </c>
      <c r="M10" s="2127"/>
      <c r="N10" s="521" t="s">
        <v>609</v>
      </c>
      <c r="O10" s="521" t="s">
        <v>610</v>
      </c>
      <c r="P10" s="521" t="s">
        <v>611</v>
      </c>
      <c r="Q10" s="521" t="s">
        <v>612</v>
      </c>
      <c r="R10" s="521" t="s">
        <v>613</v>
      </c>
      <c r="S10" s="2127"/>
      <c r="T10" s="334"/>
      <c r="CF10" s="505">
        <v>46</v>
      </c>
    </row>
    <row s="1642" customFormat="1" customHeight="1" ht="15" hidden="1">
      <c r="A11" s="1052"/>
      <c r="D11" s="1025" t="s">
        <v>110</v>
      </c>
      <c r="E11" s="1025"/>
      <c r="F11" s="1025" t="s">
        <v>111</v>
      </c>
      <c r="G11" s="1025" t="s">
        <v>91</v>
      </c>
      <c r="H11" s="1025"/>
      <c r="I11" s="1025" t="s">
        <v>92</v>
      </c>
      <c r="J11" s="1025" t="s">
        <v>112</v>
      </c>
      <c r="K11" s="1025" t="s">
        <v>93</v>
      </c>
      <c r="L11" s="1025"/>
      <c r="M11" s="1025" t="s">
        <v>94</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615</v>
      </c>
      <c r="F17" s="2376"/>
      <c r="G17" s="2376"/>
      <c r="H17" s="2376"/>
      <c r="I17" s="2376"/>
      <c r="J17" s="2376"/>
      <c r="K17" s="2376"/>
      <c r="L17" s="2376"/>
      <c r="M17" s="2376"/>
      <c r="N17" s="2376"/>
      <c r="O17" s="2376"/>
      <c r="P17" s="2376"/>
      <c r="Q17" s="558">
        <f>SUMIF(T18:T19,"i",Q18:Q19)</f>
        <v>0</v>
      </c>
      <c r="R17" s="1017"/>
      <c r="S17" s="897" t="s">
        <v>616</v>
      </c>
      <c r="T17" s="717" t="s">
        <v>617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618</v>
      </c>
      <c r="F20" s="2376"/>
      <c r="G20" s="2376"/>
      <c r="H20" s="2376"/>
      <c r="I20" s="2376"/>
      <c r="J20" s="2376"/>
      <c r="K20" s="2376"/>
      <c r="L20" s="2376"/>
      <c r="M20" s="2376"/>
      <c r="N20" s="2376"/>
      <c r="O20" s="2376"/>
      <c r="P20" s="2376"/>
      <c r="Q20" s="558">
        <f>SUMIF(T21:T22,"i",Q21:Q22)</f>
        <v>0</v>
      </c>
      <c r="R20" s="1017"/>
      <c r="S20" s="709" t="s">
        <v>619</v>
      </c>
      <c r="T20" s="717" t="s">
        <v>617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780F8-8409-9436-F417-7AEC136D087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561</v>
      </c>
      <c r="L2" s="751"/>
      <c r="M2" s="751"/>
      <c r="N2" s="543"/>
      <c r="O2" s="1525" t="s">
        <v>562</v>
      </c>
      <c r="P2" s="543"/>
      <c r="Q2" s="1636"/>
      <c r="R2" s="1636"/>
      <c r="W2" s="1636"/>
      <c r="Z2" s="544"/>
      <c r="AF2" s="1632"/>
      <c r="AG2" s="1632"/>
      <c r="AH2" s="1632"/>
      <c r="AI2" s="1632"/>
      <c r="AJ2" s="1632"/>
      <c r="AK2" s="1366">
        <v>0</v>
      </c>
    </row>
    <row customHeight="1" ht="11.25" hidden="1">
      <c r="E3" s="2051" t="s">
        <v>623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624</v>
      </c>
      <c r="J6" s="2307"/>
      <c r="K6" s="2307"/>
      <c r="L6" s="2307"/>
      <c r="M6" s="2307"/>
      <c r="O6" s="556"/>
      <c r="AK6" s="1631">
        <v>55</v>
      </c>
    </row>
    <row customHeight="1" ht="25.2">
      <c r="I7" s="2249" t="str">
        <f>IF(org=0,"Не определено",org)</f>
        <v>ПАО "ОГК-2"</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625</v>
      </c>
      <c r="I10" s="711"/>
      <c r="J10" s="2367" t="s">
        <v>106</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626</v>
      </c>
      <c r="I11" s="711"/>
      <c r="J11" s="2367" t="s">
        <v>569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627</v>
      </c>
      <c r="I12" s="1662"/>
      <c r="J12" s="2367" t="s">
        <v>570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628</v>
      </c>
      <c r="F13" s="2050" t="s">
        <v>629</v>
      </c>
      <c r="I13" s="2369" t="s">
        <v>305</v>
      </c>
      <c r="J13" s="2370"/>
      <c r="K13" s="2370"/>
      <c r="L13" s="2027"/>
      <c r="M13" s="2067"/>
      <c r="O13" s="2127"/>
      <c r="AK13" s="1631">
        <v>11</v>
      </c>
    </row>
    <row customHeight="1" ht="24">
      <c r="I14" s="2020" t="s">
        <v>89</v>
      </c>
      <c r="J14" s="2020" t="s">
        <v>307</v>
      </c>
      <c r="K14" s="2020" t="s">
        <v>571</v>
      </c>
      <c r="L14" s="2060" t="s">
        <v>308</v>
      </c>
      <c r="M14" s="2061" t="s">
        <v>308</v>
      </c>
      <c r="O14" s="2127"/>
      <c r="AK14" s="1631">
        <v>23</v>
      </c>
    </row>
    <row customHeight="1" ht="24">
      <c r="A15" s="2054"/>
      <c r="B15" s="2053" t="s">
        <v>630</v>
      </c>
      <c r="C15" s="2053" t="s">
        <v>631</v>
      </c>
      <c r="D15" s="2052" t="s">
        <v>632</v>
      </c>
      <c r="E15" s="2056" t="s">
        <v>633</v>
      </c>
      <c r="F15" s="2056" t="s">
        <v>633</v>
      </c>
      <c r="G15" s="1636" t="s">
        <v>593</v>
      </c>
      <c r="H15" s="2021"/>
      <c r="I15" s="1630">
        <v>1</v>
      </c>
      <c r="J15" s="2022" t="s">
        <v>634</v>
      </c>
      <c r="K15" s="2020" t="s">
        <v>311</v>
      </c>
      <c r="L15" s="662"/>
      <c r="M15" s="818"/>
      <c r="N15" s="543" t="s">
        <v>635</v>
      </c>
      <c r="O15" s="1525" t="s">
        <v>636</v>
      </c>
      <c r="P15" s="543" t="s">
        <v>635</v>
      </c>
      <c r="AK15" s="1631">
        <v>23</v>
      </c>
    </row>
    <row customHeight="1" ht="35.699999999999996">
      <c r="A16" s="2054"/>
      <c r="B16" s="2053" t="s">
        <v>637</v>
      </c>
      <c r="C16" s="2053" t="s">
        <v>638</v>
      </c>
      <c r="D16" s="2052" t="s">
        <v>622</v>
      </c>
      <c r="E16" s="2056" t="s">
        <v>633</v>
      </c>
      <c r="F16" s="2056" t="s">
        <v>633</v>
      </c>
      <c r="H16" s="2021"/>
      <c r="I16" s="1629">
        <v>2</v>
      </c>
      <c r="J16" s="2063" t="s">
        <v>639</v>
      </c>
      <c r="K16" s="2062" t="s">
        <v>561</v>
      </c>
      <c r="L16" s="2068"/>
      <c r="M16" s="1676"/>
      <c r="N16" s="543" t="s">
        <v>635</v>
      </c>
      <c r="O16" s="1525" t="s">
        <v>640</v>
      </c>
      <c r="P16" s="543" t="s">
        <v>635</v>
      </c>
      <c r="AK16" s="1631">
        <v>34</v>
      </c>
    </row>
    <row s="1642" customFormat="1" customHeight="1" ht="17.25" hidden="1">
      <c r="A17" s="1167"/>
      <c r="B17" s="1167"/>
      <c r="C17" s="1167"/>
      <c r="D17" s="1167"/>
      <c r="E17" s="1167"/>
      <c r="H17" s="1324"/>
      <c r="I17" s="1013" t="s">
        <v>641</v>
      </c>
      <c r="J17" s="991"/>
      <c r="K17" s="1013"/>
      <c r="L17" s="992"/>
      <c r="M17" s="992"/>
      <c r="O17" s="1385"/>
      <c r="AK17" s="1636">
        <v>1</v>
      </c>
    </row>
    <row s="1366" customFormat="1" customHeight="1" ht="24">
      <c r="A18" s="987"/>
      <c r="B18" s="987"/>
      <c r="C18" s="987"/>
      <c r="D18" s="987"/>
      <c r="E18" s="987"/>
      <c r="G18" s="1636"/>
      <c r="H18" s="1633"/>
      <c r="I18" s="570"/>
      <c r="J18" s="571" t="s">
        <v>591</v>
      </c>
      <c r="K18" s="572"/>
      <c r="L18" s="2070"/>
      <c r="M18" s="573"/>
      <c r="N18" s="543"/>
      <c r="O18" s="1525" t="s">
        <v>592</v>
      </c>
      <c r="P18" s="543"/>
      <c r="Q18" s="1636"/>
      <c r="R18" s="1636"/>
      <c r="W18" s="1636"/>
      <c r="Z18" s="544"/>
      <c r="AF18" s="1632"/>
      <c r="AG18" s="1632"/>
      <c r="AH18" s="1632"/>
      <c r="AI18" s="1632"/>
      <c r="AJ18" s="1632"/>
      <c r="AK18" s="1366">
        <v>23</v>
      </c>
    </row>
    <row customHeight="1" ht="19.95">
      <c r="A19" s="2054"/>
      <c r="B19" s="2053" t="s">
        <v>642</v>
      </c>
      <c r="C19" s="2053" t="s">
        <v>643</v>
      </c>
      <c r="D19" s="2052" t="s">
        <v>622</v>
      </c>
      <c r="E19" s="2056" t="s">
        <v>633</v>
      </c>
      <c r="F19" s="2056" t="s">
        <v>633</v>
      </c>
      <c r="H19" s="2021"/>
      <c r="I19" s="1664">
        <v>3</v>
      </c>
      <c r="J19" s="2022" t="s">
        <v>643</v>
      </c>
      <c r="K19" s="2018" t="s">
        <v>561</v>
      </c>
      <c r="L19" s="727"/>
      <c r="M19" s="557"/>
      <c r="N19" s="543"/>
      <c r="O19" s="1525" t="s">
        <v>644</v>
      </c>
      <c r="P19" s="543"/>
      <c r="AK19" s="1631">
        <v>19</v>
      </c>
    </row>
    <row customHeight="1" ht="77.7">
      <c r="A20" s="2054"/>
      <c r="B20" s="2053" t="s">
        <v>645</v>
      </c>
      <c r="C20" s="2053" t="s">
        <v>646</v>
      </c>
      <c r="D20" s="2052" t="s">
        <v>622</v>
      </c>
      <c r="E20" s="2056" t="s">
        <v>633</v>
      </c>
      <c r="F20" s="2056" t="s">
        <v>633</v>
      </c>
      <c r="H20" s="2021"/>
      <c r="I20" s="1664">
        <v>4</v>
      </c>
      <c r="J20" s="2022" t="s">
        <v>647</v>
      </c>
      <c r="K20" s="2018" t="s">
        <v>588</v>
      </c>
      <c r="L20" s="727"/>
      <c r="M20" s="557"/>
      <c r="N20" s="543"/>
      <c r="O20" s="1525"/>
      <c r="P20" s="543"/>
      <c r="AK20" s="1631">
        <v>74</v>
      </c>
    </row>
    <row customHeight="1" ht="35.699999999999996">
      <c r="A21" s="2054"/>
      <c r="B21" s="2053" t="s">
        <v>648</v>
      </c>
      <c r="C21" s="2053" t="s">
        <v>649</v>
      </c>
      <c r="D21" s="2052" t="s">
        <v>622</v>
      </c>
      <c r="E21" s="2056" t="s">
        <v>633</v>
      </c>
      <c r="F21" s="2056" t="s">
        <v>633</v>
      </c>
      <c r="H21" s="2021"/>
      <c r="I21" s="1664">
        <v>5</v>
      </c>
      <c r="J21" s="2022" t="s">
        <v>650</v>
      </c>
      <c r="K21" s="2018" t="s">
        <v>588</v>
      </c>
      <c r="L21" s="727"/>
      <c r="M21" s="557"/>
      <c r="N21" s="543"/>
      <c r="O21" s="1525" t="s">
        <v>644</v>
      </c>
      <c r="P21" s="543"/>
      <c r="AK21" s="1631">
        <v>34</v>
      </c>
    </row>
    <row customHeight="1" ht="48.29999999999999">
      <c r="A22" s="2054"/>
      <c r="B22" s="2053" t="s">
        <v>651</v>
      </c>
      <c r="C22" s="2053" t="s">
        <v>652</v>
      </c>
      <c r="D22" s="2052" t="s">
        <v>622</v>
      </c>
      <c r="E22" s="2056" t="s">
        <v>633</v>
      </c>
      <c r="F22" s="2056" t="s">
        <v>633</v>
      </c>
      <c r="H22" s="2021"/>
      <c r="I22" s="1664">
        <v>6</v>
      </c>
      <c r="J22" s="2022" t="s">
        <v>653</v>
      </c>
      <c r="K22" s="2018" t="s">
        <v>588</v>
      </c>
      <c r="L22" s="727"/>
      <c r="M22" s="557"/>
      <c r="N22" s="543"/>
      <c r="O22" s="1525" t="s">
        <v>654</v>
      </c>
      <c r="P22" s="543"/>
      <c r="AK22" s="1631">
        <v>46</v>
      </c>
    </row>
    <row customHeight="1" ht="19.95">
      <c r="A23" s="2054"/>
      <c r="B23" s="2053" t="s">
        <v>655</v>
      </c>
      <c r="C23" s="2053" t="s">
        <v>656</v>
      </c>
      <c r="D23" s="2052" t="s">
        <v>622</v>
      </c>
      <c r="E23" s="2056" t="s">
        <v>633</v>
      </c>
      <c r="F23" s="2056" t="s">
        <v>633</v>
      </c>
      <c r="H23" s="2021"/>
      <c r="I23" s="1664" t="s">
        <v>657</v>
      </c>
      <c r="J23" s="1524" t="s">
        <v>658</v>
      </c>
      <c r="K23" s="2018" t="s">
        <v>588</v>
      </c>
      <c r="L23" s="727"/>
      <c r="M23" s="557"/>
      <c r="N23" s="543"/>
      <c r="O23" s="1525" t="s">
        <v>644</v>
      </c>
      <c r="P23" s="543"/>
      <c r="AK23" s="1631">
        <v>19</v>
      </c>
    </row>
    <row customHeight="1" ht="19.95">
      <c r="A24" s="2054"/>
      <c r="B24" s="2053" t="s">
        <v>659</v>
      </c>
      <c r="C24" s="2053" t="s">
        <v>660</v>
      </c>
      <c r="D24" s="2052" t="s">
        <v>622</v>
      </c>
      <c r="E24" s="2056" t="s">
        <v>633</v>
      </c>
      <c r="F24" s="2056" t="s">
        <v>633</v>
      </c>
      <c r="H24" s="2021"/>
      <c r="I24" s="1664" t="s">
        <v>661</v>
      </c>
      <c r="J24" s="1524" t="s">
        <v>662</v>
      </c>
      <c r="K24" s="2018" t="s">
        <v>588</v>
      </c>
      <c r="L24" s="727"/>
      <c r="M24" s="557"/>
      <c r="N24" s="543"/>
      <c r="O24" s="1525"/>
      <c r="P24" s="543"/>
      <c r="AK24" s="1631">
        <v>19</v>
      </c>
    </row>
    <row customHeight="1" ht="24">
      <c r="A25" s="2054"/>
      <c r="B25" s="2053" t="s">
        <v>663</v>
      </c>
      <c r="C25" s="2053" t="s">
        <v>664</v>
      </c>
      <c r="D25" s="2052" t="s">
        <v>622</v>
      </c>
      <c r="E25" s="2056" t="s">
        <v>633</v>
      </c>
      <c r="F25" s="2056" t="s">
        <v>633</v>
      </c>
      <c r="H25" s="2021"/>
      <c r="I25" s="1664" t="s">
        <v>665</v>
      </c>
      <c r="J25" s="1524" t="s">
        <v>666</v>
      </c>
      <c r="K25" s="2018" t="s">
        <v>588</v>
      </c>
      <c r="L25" s="727"/>
      <c r="M25" s="557"/>
      <c r="N25" s="543"/>
      <c r="O25" s="1525"/>
      <c r="P25" s="543"/>
      <c r="AK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543"/>
      <c r="O26" s="1525"/>
      <c r="P26" s="543"/>
      <c r="AK26" s="1631">
        <v>23</v>
      </c>
    </row>
    <row customHeight="1" ht="24">
      <c r="A27" s="2054"/>
      <c r="B27" s="2053" t="s">
        <v>670</v>
      </c>
      <c r="C27" s="2053" t="s">
        <v>671</v>
      </c>
      <c r="D27" s="2052" t="s">
        <v>622</v>
      </c>
      <c r="E27" s="2056" t="s">
        <v>633</v>
      </c>
      <c r="F27" s="2056" t="s">
        <v>633</v>
      </c>
      <c r="H27" s="2021"/>
      <c r="I27" s="1664">
        <v>8</v>
      </c>
      <c r="J27" s="2022" t="s">
        <v>671</v>
      </c>
      <c r="K27" s="2018" t="s">
        <v>594</v>
      </c>
      <c r="L27" s="727"/>
      <c r="M27" s="557"/>
      <c r="N27" s="543"/>
      <c r="O27" s="1525"/>
      <c r="P27" s="543"/>
      <c r="AK27" s="1631">
        <v>23</v>
      </c>
    </row>
    <row customHeight="1" ht="35.699999999999996">
      <c r="A28" s="2054"/>
      <c r="B28" s="2053" t="s">
        <v>672</v>
      </c>
      <c r="C28" s="2053" t="s">
        <v>673</v>
      </c>
      <c r="D28" s="2052" t="s">
        <v>622</v>
      </c>
      <c r="E28" s="2056" t="s">
        <v>633</v>
      </c>
      <c r="F28" s="2056" t="s">
        <v>633</v>
      </c>
      <c r="H28" s="2021"/>
      <c r="I28" s="1675">
        <v>9</v>
      </c>
      <c r="J28" s="2022" t="s">
        <v>674</v>
      </c>
      <c r="K28" s="2018" t="s">
        <v>565</v>
      </c>
      <c r="L28" s="727"/>
      <c r="M28" s="557"/>
      <c r="N28" s="543"/>
      <c r="O28" s="1525"/>
      <c r="P28" s="543"/>
      <c r="AK28" s="1631">
        <v>34</v>
      </c>
    </row>
    <row customHeight="1" ht="35.699999999999996">
      <c r="A29" s="2054"/>
      <c r="B29" s="2053" t="s">
        <v>675</v>
      </c>
      <c r="C29" s="2053" t="s">
        <v>676</v>
      </c>
      <c r="D29" s="2052" t="s">
        <v>622</v>
      </c>
      <c r="E29" s="2056" t="s">
        <v>633</v>
      </c>
      <c r="F29" s="2056" t="s">
        <v>633</v>
      </c>
      <c r="H29" s="2021"/>
      <c r="I29" s="1675">
        <v>10</v>
      </c>
      <c r="J29" s="2022" t="s">
        <v>677</v>
      </c>
      <c r="K29" s="2018" t="s">
        <v>565</v>
      </c>
      <c r="L29" s="727"/>
      <c r="M29" s="557"/>
      <c r="N29" s="543"/>
      <c r="O29" s="1525"/>
      <c r="P29" s="543"/>
      <c r="AK29" s="1631">
        <v>34</v>
      </c>
    </row>
    <row customHeight="1" ht="24">
      <c r="A30" s="2054"/>
      <c r="B30" s="2053" t="s">
        <v>678</v>
      </c>
      <c r="C30" s="2053" t="s">
        <v>679</v>
      </c>
      <c r="D30" s="2052" t="s">
        <v>622</v>
      </c>
      <c r="E30" s="2056" t="s">
        <v>633</v>
      </c>
      <c r="F30" s="2056" t="s">
        <v>633</v>
      </c>
      <c r="H30" s="2021"/>
      <c r="I30" s="1675">
        <v>11</v>
      </c>
      <c r="J30" s="2022" t="s">
        <v>679</v>
      </c>
      <c r="K30" s="2018" t="s">
        <v>595</v>
      </c>
      <c r="L30" s="2069"/>
      <c r="M30" s="1621"/>
      <c r="N30" s="543"/>
      <c r="O30" s="1525"/>
      <c r="P30" s="543"/>
      <c r="AK30" s="1631">
        <v>23</v>
      </c>
    </row>
    <row customHeight="1" ht="24">
      <c r="A31" s="2054"/>
      <c r="B31" s="2053" t="s">
        <v>680</v>
      </c>
      <c r="C31" s="2053" t="s">
        <v>681</v>
      </c>
      <c r="D31" s="2052" t="s">
        <v>622</v>
      </c>
      <c r="E31" s="2056" t="s">
        <v>633</v>
      </c>
      <c r="F31" s="2056" t="s">
        <v>633</v>
      </c>
      <c r="H31" s="2021"/>
      <c r="I31" s="1675">
        <v>12</v>
      </c>
      <c r="J31" s="2022" t="s">
        <v>681</v>
      </c>
      <c r="K31" s="2018" t="s">
        <v>595</v>
      </c>
      <c r="L31" s="2069"/>
      <c r="M31" s="1621"/>
      <c r="N31" s="543"/>
      <c r="O31" s="1525"/>
      <c r="P31" s="543"/>
      <c r="AK31" s="1631">
        <v>23</v>
      </c>
    </row>
    <row customHeight="1" ht="48.29999999999999">
      <c r="A32" s="2054"/>
      <c r="B32" s="2053" t="s">
        <v>682</v>
      </c>
      <c r="C32" s="2053" t="s">
        <v>683</v>
      </c>
      <c r="D32" s="2052" t="s">
        <v>622</v>
      </c>
      <c r="E32" s="2056" t="s">
        <v>633</v>
      </c>
      <c r="F32" s="2056" t="s">
        <v>633</v>
      </c>
      <c r="H32" s="2021"/>
      <c r="I32" s="1675">
        <v>13</v>
      </c>
      <c r="J32" s="2022" t="s">
        <v>684</v>
      </c>
      <c r="K32" s="2018" t="s">
        <v>605</v>
      </c>
      <c r="L32" s="727"/>
      <c r="M32" s="557"/>
      <c r="N32" s="543"/>
      <c r="O32" s="1525" t="s">
        <v>644</v>
      </c>
      <c r="P32" s="543"/>
      <c r="AK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543"/>
      <c r="O33" s="1525" t="s">
        <v>644</v>
      </c>
      <c r="P33" s="543"/>
      <c r="Q33" s="1636"/>
      <c r="R33" s="1636"/>
      <c r="W33" s="1636"/>
      <c r="Z33" s="544"/>
      <c r="AF33" s="1632"/>
      <c r="AG33" s="1632"/>
      <c r="AH33" s="1632"/>
      <c r="AI33" s="1632"/>
      <c r="AJ33" s="1632"/>
      <c r="AK33" s="1366">
        <v>46</v>
      </c>
    </row>
    <row customHeight="1" ht="108">
      <c r="A34" s="2054"/>
      <c r="B34" s="2053" t="s">
        <v>689</v>
      </c>
      <c r="C34" s="2053" t="s">
        <v>690</v>
      </c>
      <c r="D34" s="2052" t="s">
        <v>632</v>
      </c>
      <c r="E34" s="2056" t="s">
        <v>633</v>
      </c>
      <c r="F34" s="2056" t="s">
        <v>633</v>
      </c>
      <c r="G34" s="1636" t="s">
        <v>593</v>
      </c>
      <c r="H34" s="2021"/>
      <c r="I34" s="2032">
        <v>15</v>
      </c>
      <c r="J34" s="2033" t="s">
        <v>691</v>
      </c>
      <c r="K34" s="2018" t="s">
        <v>311</v>
      </c>
      <c r="L34" s="385"/>
      <c r="M34" s="1164"/>
      <c r="N34" s="543"/>
      <c r="O34" s="1525" t="s">
        <v>636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76DE4-8D08-23A8-C278-72050BE7B58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450</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623</v>
      </c>
      <c r="F9" s="2051" t="s">
        <v>629</v>
      </c>
      <c r="H9" s="376"/>
      <c r="I9" s="2025" t="s">
        <v>89</v>
      </c>
      <c r="J9" s="2026" t="s">
        <v>307</v>
      </c>
      <c r="K9" s="2064" t="s">
        <v>571</v>
      </c>
      <c r="L9" s="2065" t="s">
        <v>308</v>
      </c>
      <c r="M9" s="2389"/>
      <c r="W9" s="1631">
        <v>34</v>
      </c>
    </row>
    <row customHeight="1" ht="35.699999999999996">
      <c r="B10" s="2053" t="s">
        <v>695</v>
      </c>
      <c r="C10" s="2053" t="s">
        <v>696</v>
      </c>
      <c r="D10" s="2052" t="s">
        <v>632</v>
      </c>
      <c r="E10" s="2056" t="s">
        <v>633</v>
      </c>
      <c r="F10" s="2056" t="s">
        <v>633</v>
      </c>
      <c r="H10" s="376"/>
      <c r="I10" s="2024" t="s">
        <v>110</v>
      </c>
      <c r="J10" s="1886" t="s">
        <v>697</v>
      </c>
      <c r="K10" s="2018" t="s">
        <v>311</v>
      </c>
      <c r="L10" s="818"/>
      <c r="M10" s="297" t="s">
        <v>698</v>
      </c>
      <c r="W10" s="1631">
        <v>34</v>
      </c>
    </row>
    <row customHeight="1" ht="50.25">
      <c r="B11" s="2053" t="s">
        <v>699</v>
      </c>
      <c r="C11" s="2053" t="s">
        <v>700</v>
      </c>
      <c r="D11" s="2052" t="s">
        <v>632</v>
      </c>
      <c r="E11" s="2056" t="s">
        <v>633</v>
      </c>
      <c r="F11" s="2056" t="s">
        <v>633</v>
      </c>
      <c r="H11" s="376"/>
      <c r="I11" s="2024" t="s">
        <v>111</v>
      </c>
      <c r="J11" s="1886" t="s">
        <v>701</v>
      </c>
      <c r="K11" s="2018" t="s">
        <v>311</v>
      </c>
      <c r="L11" s="818"/>
      <c r="M11" s="297" t="s">
        <v>698</v>
      </c>
      <c r="W11" s="1631">
        <v>48</v>
      </c>
    </row>
    <row customHeight="1" ht="48.29999999999999">
      <c r="B12" s="2053" t="s">
        <v>702</v>
      </c>
      <c r="C12" s="2053" t="s">
        <v>703</v>
      </c>
      <c r="D12" s="2052" t="s">
        <v>632</v>
      </c>
      <c r="E12" s="2056" t="s">
        <v>633</v>
      </c>
      <c r="F12" s="2056" t="s">
        <v>633</v>
      </c>
      <c r="H12" s="1688"/>
      <c r="I12" s="2024" t="s">
        <v>91</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C1459-1661-9F78-32FB-63712F3CF0B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557</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ПАО "ОГК-2"</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89</v>
      </c>
      <c r="F14" s="1634" t="s">
        <v>307</v>
      </c>
      <c r="G14" s="1634" t="s">
        <v>571</v>
      </c>
      <c r="H14" s="1634" t="s">
        <v>308</v>
      </c>
      <c r="I14" s="1634" t="s">
        <v>308</v>
      </c>
      <c r="J14" s="2127"/>
      <c r="AF14" s="1631">
        <v>23</v>
      </c>
    </row>
    <row customHeight="1" ht="19.95">
      <c r="D15" s="1638"/>
      <c r="E15" s="1630" t="s">
        <v>110</v>
      </c>
      <c r="F15" s="707" t="s">
        <v>709</v>
      </c>
      <c r="G15" s="1646" t="s">
        <v>557</v>
      </c>
      <c r="H15" s="557"/>
      <c r="I15" s="557"/>
      <c r="J15" s="289" t="s">
        <v>710</v>
      </c>
      <c r="K15" s="543" t="s">
        <v>635</v>
      </c>
      <c r="AF15" s="1631">
        <v>19</v>
      </c>
    </row>
    <row customHeight="1" ht="35.699999999999996">
      <c r="D16" s="1638"/>
      <c r="E16" s="1630" t="s">
        <v>111</v>
      </c>
      <c r="F16" s="707" t="s">
        <v>711</v>
      </c>
      <c r="G16" s="1646" t="s">
        <v>557</v>
      </c>
      <c r="H16" s="558">
        <f>SUM(H17,H20:H32)</f>
        <v>0</v>
      </c>
      <c r="I16" s="558">
        <f>SUM(I17,I20,I23,I26,I29:I32)</f>
        <v>0</v>
      </c>
      <c r="J16" s="289" t="s">
        <v>712</v>
      </c>
      <c r="K16" s="543" t="s">
        <v>635</v>
      </c>
      <c r="AF16" s="1631">
        <v>34</v>
      </c>
    </row>
    <row customHeight="1" ht="19.95">
      <c r="D17" s="1638"/>
      <c r="E17" s="1664" t="s">
        <v>713</v>
      </c>
      <c r="F17" s="954" t="s">
        <v>714</v>
      </c>
      <c r="G17" s="1643" t="s">
        <v>557</v>
      </c>
      <c r="H17" s="557"/>
      <c r="I17" s="557"/>
      <c r="J17" s="289" t="s">
        <v>715</v>
      </c>
      <c r="K17" s="543"/>
      <c r="AF17" s="1631">
        <v>19</v>
      </c>
    </row>
    <row customHeight="1" ht="24">
      <c r="D18" s="1638"/>
      <c r="E18" s="1664" t="s">
        <v>716</v>
      </c>
      <c r="F18" s="1650" t="s">
        <v>717</v>
      </c>
      <c r="G18" s="1643" t="s">
        <v>557</v>
      </c>
      <c r="H18" s="557"/>
      <c r="I18" s="557"/>
      <c r="J18" s="289" t="s">
        <v>718</v>
      </c>
      <c r="K18" s="543"/>
      <c r="AF18" s="1631">
        <v>23</v>
      </c>
    </row>
    <row customHeight="1" ht="35.699999999999996">
      <c r="D19" s="1638"/>
      <c r="E19" s="1664" t="s">
        <v>719</v>
      </c>
      <c r="F19" s="1650" t="s">
        <v>720</v>
      </c>
      <c r="G19" s="1643" t="s">
        <v>557</v>
      </c>
      <c r="H19" s="557"/>
      <c r="I19" s="557"/>
      <c r="J19" s="289"/>
      <c r="K19" s="543"/>
      <c r="AF19" s="1631">
        <v>34</v>
      </c>
    </row>
    <row customHeight="1" ht="19.95">
      <c r="D20" s="1638"/>
      <c r="E20" s="1664" t="s">
        <v>312</v>
      </c>
      <c r="F20" s="954" t="s">
        <v>721</v>
      </c>
      <c r="G20" s="1643" t="s">
        <v>557</v>
      </c>
      <c r="H20" s="557"/>
      <c r="I20" s="557"/>
      <c r="J20" s="289" t="s">
        <v>722</v>
      </c>
      <c r="K20" s="543"/>
      <c r="AF20" s="1631">
        <v>19</v>
      </c>
    </row>
    <row customHeight="1" ht="19.95">
      <c r="D21" s="1638"/>
      <c r="E21" s="1664" t="s">
        <v>723</v>
      </c>
      <c r="F21" s="1650" t="s">
        <v>724</v>
      </c>
      <c r="G21" s="1643" t="s">
        <v>557</v>
      </c>
      <c r="H21" s="557"/>
      <c r="I21" s="557"/>
      <c r="J21" s="289"/>
      <c r="K21" s="543"/>
      <c r="AF21" s="1631">
        <v>19</v>
      </c>
    </row>
    <row customHeight="1" ht="19.95">
      <c r="D22" s="1638"/>
      <c r="E22" s="1664" t="s">
        <v>725</v>
      </c>
      <c r="F22" s="1650" t="s">
        <v>726</v>
      </c>
      <c r="G22" s="1643" t="s">
        <v>557</v>
      </c>
      <c r="H22" s="557"/>
      <c r="I22" s="557"/>
      <c r="J22" s="289"/>
      <c r="K22" s="543"/>
      <c r="AF22" s="1631">
        <v>19</v>
      </c>
    </row>
    <row customHeight="1" ht="24">
      <c r="D23" s="1638"/>
      <c r="E23" s="1664" t="s">
        <v>315</v>
      </c>
      <c r="F23" s="954" t="s">
        <v>727</v>
      </c>
      <c r="G23" s="1643" t="s">
        <v>557</v>
      </c>
      <c r="H23" s="557"/>
      <c r="I23" s="557"/>
      <c r="J23" s="289" t="s">
        <v>728</v>
      </c>
      <c r="K23" s="543"/>
      <c r="AF23" s="1631">
        <v>23</v>
      </c>
    </row>
    <row customHeight="1" ht="19.95">
      <c r="D24" s="1638"/>
      <c r="E24" s="1664" t="s">
        <v>729</v>
      </c>
      <c r="F24" s="1650" t="s">
        <v>730</v>
      </c>
      <c r="G24" s="1643" t="s">
        <v>557</v>
      </c>
      <c r="H24" s="557"/>
      <c r="I24" s="557"/>
      <c r="J24" s="289"/>
      <c r="K24" s="543"/>
      <c r="AF24" s="1631">
        <v>19</v>
      </c>
    </row>
    <row customHeight="1" ht="35.699999999999996">
      <c r="D25" s="1638"/>
      <c r="E25" s="1664" t="s">
        <v>731</v>
      </c>
      <c r="F25" s="1650" t="s">
        <v>732</v>
      </c>
      <c r="G25" s="1643" t="s">
        <v>557</v>
      </c>
      <c r="H25" s="557"/>
      <c r="I25" s="557"/>
      <c r="J25" s="289"/>
      <c r="K25" s="543"/>
      <c r="AF25" s="1631">
        <v>34</v>
      </c>
    </row>
    <row customHeight="1" ht="24">
      <c r="D26" s="1638"/>
      <c r="E26" s="1664" t="s">
        <v>733</v>
      </c>
      <c r="F26" s="954" t="s">
        <v>734</v>
      </c>
      <c r="G26" s="1643" t="s">
        <v>557</v>
      </c>
      <c r="H26" s="557"/>
      <c r="I26" s="557"/>
      <c r="J26" s="289" t="s">
        <v>735</v>
      </c>
      <c r="K26" s="543"/>
      <c r="AF26" s="1631">
        <v>23</v>
      </c>
    </row>
    <row customHeight="1" ht="19.95">
      <c r="D27" s="1638"/>
      <c r="E27" s="1675" t="s">
        <v>736</v>
      </c>
      <c r="F27" s="1650" t="s">
        <v>737</v>
      </c>
      <c r="G27" s="1654" t="s">
        <v>557</v>
      </c>
      <c r="H27" s="1676"/>
      <c r="I27" s="1676"/>
      <c r="J27" s="289"/>
      <c r="K27" s="543"/>
      <c r="AF27" s="1631">
        <v>19</v>
      </c>
    </row>
    <row customHeight="1" ht="19.95">
      <c r="D28" s="1638"/>
      <c r="E28" s="1675" t="s">
        <v>738</v>
      </c>
      <c r="F28" s="1650" t="s">
        <v>739</v>
      </c>
      <c r="G28" s="1654" t="s">
        <v>557</v>
      </c>
      <c r="H28" s="1676"/>
      <c r="I28" s="1676"/>
      <c r="J28" s="289"/>
      <c r="K28" s="543"/>
      <c r="AF28" s="1631">
        <v>19</v>
      </c>
    </row>
    <row customHeight="1" ht="19.95">
      <c r="D29" s="1638"/>
      <c r="E29" s="1675" t="s">
        <v>740</v>
      </c>
      <c r="F29" s="954" t="s">
        <v>741</v>
      </c>
      <c r="G29" s="1654" t="s">
        <v>557</v>
      </c>
      <c r="H29" s="1676"/>
      <c r="I29" s="1676"/>
      <c r="J29" s="289"/>
      <c r="K29" s="543"/>
      <c r="AF29" s="1631">
        <v>19</v>
      </c>
    </row>
    <row customHeight="1" ht="19.95">
      <c r="D30" s="1638"/>
      <c r="E30" s="1675" t="s">
        <v>742</v>
      </c>
      <c r="F30" s="954" t="s">
        <v>743</v>
      </c>
      <c r="G30" s="1654" t="s">
        <v>557</v>
      </c>
      <c r="H30" s="1676"/>
      <c r="I30" s="1676"/>
      <c r="J30" s="289"/>
      <c r="K30" s="543"/>
      <c r="AF30" s="1631">
        <v>19</v>
      </c>
    </row>
    <row customHeight="1" ht="19.95">
      <c r="D31" s="1638"/>
      <c r="E31" s="1675" t="s">
        <v>744</v>
      </c>
      <c r="F31" s="954" t="s">
        <v>745</v>
      </c>
      <c r="G31" s="1654" t="s">
        <v>557</v>
      </c>
      <c r="H31" s="1676"/>
      <c r="I31" s="1676"/>
      <c r="J31" s="289"/>
      <c r="K31" s="543"/>
      <c r="AF31" s="1631">
        <v>19</v>
      </c>
    </row>
    <row s="1366" customFormat="1" customHeight="1" ht="35.699999999999996">
      <c r="A32" s="987"/>
      <c r="C32" s="1636"/>
      <c r="D32" s="1638"/>
      <c r="E32" s="1675" t="s">
        <v>746</v>
      </c>
      <c r="F32" s="954" t="s">
        <v>747</v>
      </c>
      <c r="G32" s="1644" t="s">
        <v>557</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582</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557</v>
      </c>
      <c r="H35" s="1676"/>
      <c r="I35" s="1676"/>
      <c r="J35" s="289" t="s">
        <v>752</v>
      </c>
      <c r="K35" s="543"/>
      <c r="AF35" s="1631">
        <v>57</v>
      </c>
    </row>
    <row s="1366" customFormat="1" customHeight="1" ht="24">
      <c r="A36" s="989" t="s">
        <v>583</v>
      </c>
      <c r="C36" s="1636"/>
      <c r="D36" s="1638"/>
      <c r="E36" s="1664" t="s">
        <v>91</v>
      </c>
      <c r="F36" s="707" t="s">
        <v>753</v>
      </c>
      <c r="G36" s="1643" t="s">
        <v>557</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756</v>
      </c>
      <c r="G38" s="1643" t="s">
        <v>557</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557</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557</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557</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557</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593</v>
      </c>
      <c r="D43" s="1638"/>
      <c r="E43" s="1664" t="s">
        <v>112</v>
      </c>
      <c r="F43" s="707" t="s">
        <v>634</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778</v>
      </c>
      <c r="G46" s="1643" t="s">
        <v>595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A50B8-E193-B658-84C8-DF6265BB5E1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557</v>
      </c>
      <c r="H2" s="541"/>
      <c r="I2" s="541"/>
      <c r="J2" s="542" t="s">
        <v>560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ПАО "ОГК-2"</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89</v>
      </c>
      <c r="F14" s="1660" t="s">
        <v>307</v>
      </c>
      <c r="G14" s="1660" t="s">
        <v>571</v>
      </c>
      <c r="H14" s="1660" t="s">
        <v>308</v>
      </c>
      <c r="I14" s="1660" t="s">
        <v>308</v>
      </c>
      <c r="J14" s="2127"/>
      <c r="AF14" s="1631">
        <v>23</v>
      </c>
    </row>
    <row customHeight="1" ht="19.95">
      <c r="D15" s="1638"/>
      <c r="E15" s="1630" t="s">
        <v>110</v>
      </c>
      <c r="F15" s="707" t="s">
        <v>780</v>
      </c>
      <c r="G15" s="1657" t="s">
        <v>557</v>
      </c>
      <c r="H15" s="557"/>
      <c r="I15" s="557"/>
      <c r="J15" s="289" t="s">
        <v>781</v>
      </c>
      <c r="K15" s="543" t="s">
        <v>635</v>
      </c>
      <c r="AF15" s="1631">
        <v>19</v>
      </c>
    </row>
    <row customHeight="1" ht="24">
      <c r="D16" s="1638"/>
      <c r="E16" s="1630" t="s">
        <v>111</v>
      </c>
      <c r="F16" s="1665" t="s">
        <v>782</v>
      </c>
      <c r="G16" s="1657" t="s">
        <v>557</v>
      </c>
      <c r="H16" s="558">
        <f>SUM(H17,H20:H27)</f>
        <v>0</v>
      </c>
      <c r="I16" s="558">
        <f>SUM(I17,I20:I27)</f>
        <v>0</v>
      </c>
      <c r="J16" s="289" t="s">
        <v>783</v>
      </c>
      <c r="K16" s="543" t="s">
        <v>635</v>
      </c>
      <c r="AF16" s="1631">
        <v>23</v>
      </c>
    </row>
    <row customHeight="1" ht="35.699999999999996">
      <c r="D17" s="1638"/>
      <c r="E17" s="1664" t="s">
        <v>713</v>
      </c>
      <c r="F17" s="1667" t="s">
        <v>784</v>
      </c>
      <c r="G17" s="1654" t="s">
        <v>557</v>
      </c>
      <c r="H17" s="557"/>
      <c r="I17" s="557"/>
      <c r="J17" s="289" t="s">
        <v>785</v>
      </c>
      <c r="K17" s="543"/>
      <c r="AF17" s="1631">
        <v>34</v>
      </c>
    </row>
    <row customHeight="1" ht="19.95">
      <c r="D18" s="1638"/>
      <c r="E18" s="1664" t="s">
        <v>716</v>
      </c>
      <c r="F18" s="1668" t="s">
        <v>786</v>
      </c>
      <c r="G18" s="1654" t="s">
        <v>557</v>
      </c>
      <c r="H18" s="557"/>
      <c r="I18" s="557"/>
      <c r="J18" s="289"/>
      <c r="K18" s="543"/>
      <c r="AF18" s="1631">
        <v>19</v>
      </c>
    </row>
    <row customHeight="1" ht="24">
      <c r="D19" s="1638"/>
      <c r="E19" s="1664" t="s">
        <v>719</v>
      </c>
      <c r="F19" s="1668" t="s">
        <v>787</v>
      </c>
      <c r="G19" s="1654" t="s">
        <v>557</v>
      </c>
      <c r="H19" s="557"/>
      <c r="I19" s="557"/>
      <c r="J19" s="289"/>
      <c r="K19" s="543"/>
      <c r="AF19" s="1631">
        <v>23</v>
      </c>
    </row>
    <row customHeight="1" ht="35.699999999999996">
      <c r="D20" s="1638"/>
      <c r="E20" s="1664" t="s">
        <v>312</v>
      </c>
      <c r="F20" s="1667" t="s">
        <v>788</v>
      </c>
      <c r="G20" s="1654" t="s">
        <v>557</v>
      </c>
      <c r="H20" s="557"/>
      <c r="I20" s="557"/>
      <c r="J20" s="289"/>
      <c r="K20" s="543"/>
      <c r="AF20" s="1631">
        <v>34</v>
      </c>
    </row>
    <row customHeight="1" ht="48.29999999999999">
      <c r="D21" s="1638"/>
      <c r="E21" s="1664" t="s">
        <v>315</v>
      </c>
      <c r="F21" s="1667" t="s">
        <v>789</v>
      </c>
      <c r="G21" s="1654" t="s">
        <v>557</v>
      </c>
      <c r="H21" s="557"/>
      <c r="I21" s="557"/>
      <c r="J21" s="289"/>
      <c r="K21" s="543"/>
      <c r="AF21" s="1631">
        <v>46</v>
      </c>
    </row>
    <row customHeight="1" ht="60">
      <c r="D22" s="1638"/>
      <c r="E22" s="1664" t="s">
        <v>733</v>
      </c>
      <c r="F22" s="1667" t="s">
        <v>790</v>
      </c>
      <c r="G22" s="1654" t="s">
        <v>557</v>
      </c>
      <c r="H22" s="557"/>
      <c r="I22" s="557"/>
      <c r="J22" s="289"/>
      <c r="K22" s="543"/>
      <c r="AF22" s="1631">
        <v>57</v>
      </c>
    </row>
    <row customHeight="1" ht="35.699999999999996">
      <c r="D23" s="1638"/>
      <c r="E23" s="1664" t="s">
        <v>740</v>
      </c>
      <c r="F23" s="1667" t="s">
        <v>791</v>
      </c>
      <c r="G23" s="1654" t="s">
        <v>557</v>
      </c>
      <c r="H23" s="557"/>
      <c r="I23" s="557"/>
      <c r="J23" s="289"/>
      <c r="K23" s="543"/>
      <c r="AF23" s="1631">
        <v>34</v>
      </c>
    </row>
    <row customHeight="1" ht="35.699999999999996">
      <c r="D24" s="1638"/>
      <c r="E24" s="1664" t="s">
        <v>742</v>
      </c>
      <c r="F24" s="1667" t="s">
        <v>792</v>
      </c>
      <c r="G24" s="1654" t="s">
        <v>557</v>
      </c>
      <c r="H24" s="557"/>
      <c r="I24" s="557"/>
      <c r="J24" s="289"/>
      <c r="K24" s="543"/>
      <c r="AF24" s="1631">
        <v>34</v>
      </c>
    </row>
    <row customHeight="1" ht="24">
      <c r="D25" s="1638"/>
      <c r="E25" s="1664" t="s">
        <v>744</v>
      </c>
      <c r="F25" s="1667" t="s">
        <v>793</v>
      </c>
      <c r="G25" s="1654" t="s">
        <v>557</v>
      </c>
      <c r="H25" s="557"/>
      <c r="I25" s="557"/>
      <c r="J25" s="289"/>
      <c r="K25" s="543"/>
      <c r="AF25" s="1631">
        <v>23</v>
      </c>
    </row>
    <row customHeight="1" ht="76.5">
      <c r="D26" s="1638"/>
      <c r="E26" s="1664" t="s">
        <v>746</v>
      </c>
      <c r="F26" s="1667" t="s">
        <v>794</v>
      </c>
      <c r="G26" s="1654" t="s">
        <v>557</v>
      </c>
      <c r="H26" s="557"/>
      <c r="I26" s="557"/>
      <c r="J26" s="289"/>
      <c r="K26" s="543"/>
      <c r="AF26" s="1631">
        <v>73</v>
      </c>
    </row>
    <row s="1366" customFormat="1" customHeight="1" ht="35.699999999999996">
      <c r="A27" s="987"/>
      <c r="C27" s="1636"/>
      <c r="D27" s="1638"/>
      <c r="E27" s="1629" t="s">
        <v>750</v>
      </c>
      <c r="F27" s="1628" t="s">
        <v>795</v>
      </c>
      <c r="G27" s="1655" t="s">
        <v>557</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582</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796</v>
      </c>
      <c r="G30" s="1654" t="s">
        <v>557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797</v>
      </c>
      <c r="G31" s="1654" t="s">
        <v>557</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557</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557</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557</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593</v>
      </c>
      <c r="D35" s="1638"/>
      <c r="E35" s="1664" t="s">
        <v>112</v>
      </c>
      <c r="F35" s="1661" t="s">
        <v>634</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A9E1F-2B13-E23A-1978-DA2CDB93252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ПАО "ОГК-2"</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89</v>
      </c>
      <c r="E11" s="705" t="s">
        <v>811</v>
      </c>
      <c r="F11" s="705" t="s">
        <v>571</v>
      </c>
      <c r="G11" s="465" t="s">
        <v>308</v>
      </c>
      <c r="H11" s="465" t="s">
        <v>395</v>
      </c>
      <c r="I11" s="807" t="s">
        <v>308</v>
      </c>
      <c r="J11" s="808" t="s">
        <v>395</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c r="A13" s="2392" t="s">
        <v>812</v>
      </c>
      <c r="D13" s="953" t="s">
        <v>110</v>
      </c>
      <c r="E13" s="279" t="s">
        <v>813</v>
      </c>
      <c r="F13" s="660" t="s">
        <v>814</v>
      </c>
      <c r="G13" s="557"/>
      <c r="H13" s="661"/>
      <c r="I13" s="557"/>
      <c r="J13" s="661"/>
      <c r="K13" s="289" t="s">
        <v>815</v>
      </c>
      <c r="L13" s="720"/>
      <c r="X13" s="505">
        <v>0</v>
      </c>
    </row>
    <row customHeight="1" ht="22.5">
      <c r="A14" s="2392"/>
      <c r="D14" s="539" t="s">
        <v>111</v>
      </c>
      <c r="E14" s="279" t="s">
        <v>816</v>
      </c>
      <c r="F14" s="660" t="s">
        <v>817</v>
      </c>
      <c r="G14" s="557"/>
      <c r="H14" s="662"/>
      <c r="I14" s="557"/>
      <c r="J14" s="662"/>
      <c r="K14" s="289" t="s">
        <v>818</v>
      </c>
      <c r="L14" s="720"/>
      <c r="X14" s="505">
        <v>0</v>
      </c>
    </row>
    <row s="1635" customFormat="1" customHeight="1" ht="78.75">
      <c r="A15" s="2392"/>
      <c r="B15" s="511"/>
      <c r="D15" s="953" t="s">
        <v>91</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576</v>
      </c>
      <c r="G18" s="680"/>
      <c r="H18" s="106"/>
      <c r="I18" s="680"/>
      <c r="J18" s="106"/>
      <c r="K18" s="289"/>
      <c r="L18" s="720"/>
      <c r="X18" s="758">
        <v>0</v>
      </c>
    </row>
    <row customHeight="1" ht="101.25">
      <c r="A19" s="2392"/>
      <c r="D19" s="953" t="s">
        <v>92</v>
      </c>
      <c r="E19" s="279" t="s">
        <v>826</v>
      </c>
      <c r="F19" s="660" t="s">
        <v>551</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112</v>
      </c>
      <c r="E31" s="279" t="s">
        <v>852</v>
      </c>
      <c r="F31" s="660" t="s">
        <v>563</v>
      </c>
      <c r="G31" s="557"/>
      <c r="H31" s="662"/>
      <c r="I31" s="557"/>
      <c r="J31" s="662"/>
      <c r="K31" s="289" t="s">
        <v>853</v>
      </c>
      <c r="L31" s="720"/>
      <c r="X31" s="505">
        <v>0</v>
      </c>
    </row>
    <row customHeight="1" ht="56.25">
      <c r="A32" s="2392"/>
      <c r="D32" s="953" t="s">
        <v>93</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111</v>
      </c>
      <c r="E38" s="1032" t="s">
        <v>861</v>
      </c>
      <c r="F38" s="1036" t="s">
        <v>551</v>
      </c>
      <c r="G38" s="1036" t="s">
        <v>551</v>
      </c>
      <c r="H38" s="1030"/>
      <c r="I38" s="1036" t="s">
        <v>551</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91</v>
      </c>
      <c r="E41" s="722" t="s">
        <v>868</v>
      </c>
      <c r="F41" s="660" t="s">
        <v>551</v>
      </c>
      <c r="G41" s="660" t="s">
        <v>551</v>
      </c>
      <c r="H41" s="1024"/>
      <c r="I41" s="660" t="s">
        <v>551</v>
      </c>
      <c r="J41" s="1024"/>
      <c r="K41" s="302"/>
      <c r="X41" s="758">
        <v>0</v>
      </c>
    </row>
    <row s="1635" customFormat="1" customHeight="1" ht="45" hidden="1">
      <c r="A42" s="2392"/>
      <c r="B42" s="511"/>
      <c r="D42" s="665" t="s">
        <v>329</v>
      </c>
      <c r="E42" s="723" t="s">
        <v>869</v>
      </c>
      <c r="F42" s="660" t="s">
        <v>563</v>
      </c>
      <c r="G42" s="557"/>
      <c r="H42" s="1024"/>
      <c r="I42" s="557"/>
      <c r="J42" s="1024"/>
      <c r="K42" s="302" t="s">
        <v>870</v>
      </c>
      <c r="X42" s="758">
        <v>0</v>
      </c>
    </row>
    <row s="1635" customFormat="1" customHeight="1" ht="45" hidden="1">
      <c r="A43" s="2392"/>
      <c r="B43" s="511"/>
      <c r="D43" s="665" t="s">
        <v>337</v>
      </c>
      <c r="E43" s="667" t="s">
        <v>871</v>
      </c>
      <c r="F43" s="1028" t="s">
        <v>563</v>
      </c>
      <c r="G43" s="742"/>
      <c r="H43" s="1023"/>
      <c r="I43" s="742"/>
      <c r="J43" s="1023"/>
      <c r="K43" s="302" t="s">
        <v>872</v>
      </c>
      <c r="X43" s="758">
        <v>0</v>
      </c>
    </row>
    <row s="1635" customFormat="1" customHeight="1" ht="11.25" hidden="1">
      <c r="A44" s="2392"/>
      <c r="B44" s="511"/>
      <c r="D44" s="665" t="s">
        <v>92</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112</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93</v>
      </c>
      <c r="E60" s="666" t="s">
        <v>892</v>
      </c>
      <c r="F60" s="721" t="s">
        <v>563</v>
      </c>
      <c r="G60" s="742"/>
      <c r="H60" s="1023"/>
      <c r="I60" s="742"/>
      <c r="J60" s="1023"/>
      <c r="K60" s="302" t="s">
        <v>893</v>
      </c>
      <c r="X60" s="758">
        <v>0</v>
      </c>
    </row>
    <row s="1635" customFormat="1" customHeight="1" ht="33.75" hidden="1">
      <c r="A61" s="2392"/>
      <c r="B61" s="511"/>
      <c r="D61" s="665" t="s">
        <v>94</v>
      </c>
      <c r="E61" s="666" t="s">
        <v>894</v>
      </c>
      <c r="F61" s="726" t="s">
        <v>824</v>
      </c>
      <c r="G61" s="668"/>
      <c r="H61" s="1023"/>
      <c r="I61" s="668"/>
      <c r="J61" s="1023"/>
      <c r="K61" s="289"/>
      <c r="X61" s="758">
        <v>0</v>
      </c>
    </row>
    <row s="1635" customFormat="1" customHeight="1" ht="22.5" hidden="1">
      <c r="A62" s="2392"/>
      <c r="B62" s="511" t="s">
        <v>593</v>
      </c>
      <c r="D62" s="665" t="s">
        <v>113</v>
      </c>
      <c r="E62" s="666" t="s">
        <v>895</v>
      </c>
      <c r="F62" s="726" t="s">
        <v>311</v>
      </c>
      <c r="G62" s="382"/>
      <c r="H62" s="1023"/>
      <c r="I62" s="382"/>
      <c r="J62" s="1023"/>
      <c r="K62" s="289" t="s">
        <v>636</v>
      </c>
      <c r="X62" s="758">
        <v>0</v>
      </c>
    </row>
    <row s="1635" customFormat="1" customHeight="1" ht="45" hidden="1">
      <c r="A63" s="2392"/>
      <c r="B63" s="511" t="s">
        <v>593</v>
      </c>
      <c r="D63" s="665" t="s">
        <v>896</v>
      </c>
      <c r="E63" s="667" t="s">
        <v>897</v>
      </c>
      <c r="F63" s="721" t="s">
        <v>311</v>
      </c>
      <c r="G63" s="382"/>
      <c r="H63" s="1023"/>
      <c r="I63" s="382"/>
      <c r="J63" s="1023"/>
      <c r="K63" s="289" t="s">
        <v>636</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111</v>
      </c>
      <c r="E66" s="707" t="s">
        <v>901</v>
      </c>
      <c r="F66" s="660" t="s">
        <v>551</v>
      </c>
      <c r="G66" s="660" t="s">
        <v>551</v>
      </c>
      <c r="H66" s="519"/>
      <c r="I66" s="660" t="s">
        <v>551</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563</v>
      </c>
      <c r="G69" s="742"/>
      <c r="H69" s="519"/>
      <c r="I69" s="742"/>
      <c r="J69" s="519"/>
      <c r="K69" s="289"/>
      <c r="X69" s="758">
        <v>0</v>
      </c>
    </row>
    <row s="1635" customFormat="1" customHeight="1" ht="22.5" hidden="1">
      <c r="A70" s="2392"/>
      <c r="B70" s="511"/>
      <c r="D70" s="743" t="s">
        <v>733</v>
      </c>
      <c r="E70" s="954" t="s">
        <v>905</v>
      </c>
      <c r="F70" s="721" t="s">
        <v>563</v>
      </c>
      <c r="G70" s="742"/>
      <c r="H70" s="519"/>
      <c r="I70" s="742"/>
      <c r="J70" s="519"/>
      <c r="K70" s="289"/>
      <c r="X70" s="758">
        <v>0</v>
      </c>
    </row>
    <row s="1635" customFormat="1" customHeight="1" ht="22.5" hidden="1">
      <c r="A71" s="2392"/>
      <c r="B71" s="511"/>
      <c r="D71" s="665" t="s">
        <v>91</v>
      </c>
      <c r="E71" s="666" t="s">
        <v>906</v>
      </c>
      <c r="F71" s="660" t="s">
        <v>866</v>
      </c>
      <c r="G71" s="557"/>
      <c r="H71" s="1030"/>
      <c r="I71" s="557"/>
      <c r="J71" s="1030"/>
      <c r="K71" s="302"/>
      <c r="X71" s="758">
        <v>0</v>
      </c>
    </row>
    <row s="1635" customFormat="1" customHeight="1" ht="56.25" hidden="1">
      <c r="A72" s="2392"/>
      <c r="B72" s="511"/>
      <c r="D72" s="665" t="s">
        <v>92</v>
      </c>
      <c r="E72" s="666" t="s">
        <v>907</v>
      </c>
      <c r="F72" s="721" t="s">
        <v>563</v>
      </c>
      <c r="G72" s="742"/>
      <c r="H72" s="1023"/>
      <c r="I72" s="742"/>
      <c r="J72" s="1023"/>
      <c r="K72" s="302"/>
      <c r="X72" s="758">
        <v>0</v>
      </c>
    </row>
    <row s="1635" customFormat="1" customHeight="1" ht="33.75" hidden="1">
      <c r="A73" s="2392"/>
      <c r="B73" s="511"/>
      <c r="D73" s="665" t="s">
        <v>112</v>
      </c>
      <c r="E73" s="666" t="s">
        <v>908</v>
      </c>
      <c r="F73" s="726" t="s">
        <v>824</v>
      </c>
      <c r="G73" s="668"/>
      <c r="H73" s="1023"/>
      <c r="I73" s="668"/>
      <c r="J73" s="1023"/>
      <c r="K73" s="289"/>
      <c r="X73" s="758">
        <v>0</v>
      </c>
    </row>
    <row s="1635" customFormat="1" customHeight="1" ht="22.5" hidden="1">
      <c r="A74" s="2392"/>
      <c r="B74" s="511" t="s">
        <v>593</v>
      </c>
      <c r="D74" s="665" t="s">
        <v>93</v>
      </c>
      <c r="E74" s="666" t="s">
        <v>909</v>
      </c>
      <c r="F74" s="726" t="s">
        <v>311</v>
      </c>
      <c r="G74" s="382"/>
      <c r="H74" s="1023"/>
      <c r="I74" s="382"/>
      <c r="J74" s="1023"/>
      <c r="K74" s="289" t="s">
        <v>636</v>
      </c>
      <c r="X74" s="758">
        <v>0</v>
      </c>
    </row>
    <row s="1635" customFormat="1" customHeight="1" ht="45" hidden="1">
      <c r="A75" s="2392"/>
      <c r="B75" s="511" t="s">
        <v>593</v>
      </c>
      <c r="D75" s="665" t="s">
        <v>657</v>
      </c>
      <c r="E75" s="667" t="s">
        <v>910</v>
      </c>
      <c r="F75" s="721" t="s">
        <v>311</v>
      </c>
      <c r="G75" s="382"/>
      <c r="H75" s="1023"/>
      <c r="I75" s="382"/>
      <c r="J75" s="1023"/>
      <c r="K75" s="289" t="s">
        <v>636</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111</v>
      </c>
      <c r="E78" s="666" t="s">
        <v>914</v>
      </c>
      <c r="F78" s="721" t="s">
        <v>814</v>
      </c>
      <c r="G78" s="724"/>
      <c r="H78" s="1023"/>
      <c r="I78" s="724"/>
      <c r="J78" s="1023"/>
      <c r="K78" s="289" t="s">
        <v>915</v>
      </c>
      <c r="X78" s="758">
        <v>0</v>
      </c>
    </row>
    <row s="1635" customFormat="1" customHeight="1" ht="22.5" hidden="1">
      <c r="A79" s="2392"/>
      <c r="B79" s="511"/>
      <c r="D79" s="665" t="s">
        <v>91</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92</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112</v>
      </c>
      <c r="E95" s="666" t="s">
        <v>932</v>
      </c>
      <c r="F95" s="725" t="s">
        <v>563</v>
      </c>
      <c r="G95" s="727"/>
      <c r="H95" s="1023"/>
      <c r="I95" s="727"/>
      <c r="J95" s="1023"/>
      <c r="K95" s="289" t="s">
        <v>933</v>
      </c>
      <c r="X95" s="758">
        <v>0</v>
      </c>
    </row>
    <row s="1635" customFormat="1" customHeight="1" ht="33.75" hidden="1">
      <c r="A96" s="2392"/>
      <c r="B96" s="511"/>
      <c r="D96" s="665" t="s">
        <v>93</v>
      </c>
      <c r="E96" s="666" t="s">
        <v>934</v>
      </c>
      <c r="F96" s="726" t="s">
        <v>824</v>
      </c>
      <c r="G96" s="728"/>
      <c r="H96" s="1023"/>
      <c r="I96" s="728"/>
      <c r="J96" s="1023"/>
      <c r="K96" s="289"/>
      <c r="X96" s="758">
        <v>0</v>
      </c>
    </row>
    <row s="1635" customFormat="1" customHeight="1" ht="22.5" hidden="1">
      <c r="A97" s="2392"/>
      <c r="B97" s="511" t="s">
        <v>593</v>
      </c>
      <c r="D97" s="665" t="s">
        <v>94</v>
      </c>
      <c r="E97" s="666" t="s">
        <v>935</v>
      </c>
      <c r="F97" s="726" t="s">
        <v>311</v>
      </c>
      <c r="G97" s="385"/>
      <c r="H97" s="1023"/>
      <c r="I97" s="385"/>
      <c r="J97" s="1023"/>
      <c r="K97" s="289" t="s">
        <v>636</v>
      </c>
      <c r="X97" s="758">
        <v>0</v>
      </c>
    </row>
    <row s="1635" customFormat="1" customHeight="1" ht="45" hidden="1">
      <c r="A98" s="2392"/>
      <c r="B98" s="511" t="s">
        <v>593</v>
      </c>
      <c r="D98" s="665" t="s">
        <v>936</v>
      </c>
      <c r="E98" s="667" t="s">
        <v>937</v>
      </c>
      <c r="F98" s="721" t="s">
        <v>311</v>
      </c>
      <c r="G98" s="385"/>
      <c r="H98" s="1023"/>
      <c r="I98" s="385"/>
      <c r="J98" s="1023"/>
      <c r="K98" s="289" t="s">
        <v>636</v>
      </c>
      <c r="X98" s="758">
        <v>0</v>
      </c>
    </row>
    <row s="1635" customFormat="1" customHeight="1" ht="95.25" hidden="1">
      <c r="A99" s="2392"/>
      <c r="B99" s="511" t="s">
        <v>593</v>
      </c>
      <c r="D99" s="665" t="s">
        <v>113</v>
      </c>
      <c r="E99" s="666" t="s">
        <v>938</v>
      </c>
      <c r="F99" s="721" t="s">
        <v>311</v>
      </c>
      <c r="G99" s="385"/>
      <c r="H99" s="1023"/>
      <c r="I99" s="385"/>
      <c r="J99" s="1023"/>
      <c r="K99" s="289" t="s">
        <v>636</v>
      </c>
      <c r="X99" s="758">
        <v>0</v>
      </c>
    </row>
    <row s="1635" customFormat="1" customHeight="1" ht="22.5" hidden="1">
      <c r="A100" s="2392"/>
      <c r="B100" s="511" t="s">
        <v>593</v>
      </c>
      <c r="D100" s="665" t="s">
        <v>149</v>
      </c>
      <c r="E100" s="666" t="s">
        <v>939</v>
      </c>
      <c r="F100" s="721" t="s">
        <v>311</v>
      </c>
      <c r="G100" s="385"/>
      <c r="H100" s="1023"/>
      <c r="I100" s="385"/>
      <c r="J100" s="1023"/>
      <c r="K100" s="289" t="s">
        <v>636</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D4BD8-AB68-067B-A8B8-5D7C72F8FF6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112</v>
      </c>
      <c r="J11" s="594" t="s">
        <v>93</v>
      </c>
      <c r="K11" s="2117" t="s">
        <v>94</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62</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89258-6097-B7A5-66DA-9D00DD555FA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450</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450</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450</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450</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ПАО "ОГК-2"</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89</v>
      </c>
      <c r="E30" s="760" t="s">
        <v>307</v>
      </c>
      <c r="F30" s="760" t="s">
        <v>571</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591</v>
      </c>
      <c r="F33" s="572"/>
      <c r="G33" s="572"/>
      <c r="H33" s="572"/>
      <c r="I33" s="572"/>
      <c r="J33" s="572"/>
      <c r="K33" s="573"/>
      <c r="U33" s="505"/>
      <c r="V33" s="505">
        <v>11</v>
      </c>
    </row>
    <row customHeight="1" ht="24">
      <c r="A34" s="505"/>
      <c r="B34" s="581" t="s">
        <v>641</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23C88-B9F8-A2B8-F1E8-AA79AEF9F6D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ПАО "ОГК-2"</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90</v>
      </c>
      <c r="R10" s="915" t="s">
        <v>982</v>
      </c>
      <c r="S10" s="915" t="s">
        <v>983</v>
      </c>
      <c r="T10" s="916" t="s">
        <v>984</v>
      </c>
      <c r="U10" s="915" t="s">
        <v>90</v>
      </c>
      <c r="V10" s="915" t="s">
        <v>985</v>
      </c>
      <c r="W10" s="915" t="s">
        <v>983</v>
      </c>
      <c r="X10" s="916" t="s">
        <v>984</v>
      </c>
      <c r="Y10" s="301" t="s">
        <v>986</v>
      </c>
      <c r="Z10" s="2101" t="s">
        <v>89</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53906-78D8-9998-6964-8DFAEB49358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1011</v>
      </c>
      <c r="K12" s="2127"/>
      <c r="L12" s="2232"/>
      <c r="M12" s="2232"/>
      <c r="N12" s="2127"/>
      <c r="O12" s="2127"/>
      <c r="P12" s="2418"/>
      <c r="Q12" s="2418"/>
      <c r="R12" s="2418"/>
      <c r="S12" s="1134" t="s">
        <v>87</v>
      </c>
      <c r="T12" s="1134" t="s">
        <v>88</v>
      </c>
      <c r="U12" s="1134" t="s">
        <v>86</v>
      </c>
      <c r="V12" s="1134" t="s">
        <v>1012</v>
      </c>
      <c r="W12" s="1134" t="s">
        <v>86</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D9FD4-7FF8-D119-8778-DE485AF4BA1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110</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111</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EA368-7708-4D9A-A8A8-B346E3389AC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563</v>
      </c>
      <c r="BU16" s="2433"/>
      <c r="BV16" s="2386" t="s">
        <v>563</v>
      </c>
      <c r="BW16" s="2433"/>
      <c r="BX16" s="2386" t="s">
        <v>563</v>
      </c>
      <c r="BY16" s="2433"/>
      <c r="BZ16" s="2386" t="s">
        <v>563</v>
      </c>
      <c r="CA16" s="2433"/>
      <c r="CB16" s="2386" t="s">
        <v>1113</v>
      </c>
      <c r="CC16" s="2433"/>
      <c r="CD16" s="2386" t="s">
        <v>563</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563</v>
      </c>
      <c r="CZ16" s="2388"/>
      <c r="DA16" s="2336" t="s">
        <v>563</v>
      </c>
      <c r="DB16" s="2388"/>
      <c r="DC16" s="2336" t="s">
        <v>563</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ADDC8-4388-CCC3-A5F8-C469686A91A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450</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ПАО "ОГК-2"</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89</v>
      </c>
      <c r="E13" s="760" t="s">
        <v>307</v>
      </c>
      <c r="F13" s="760" t="s">
        <v>571</v>
      </c>
      <c r="G13" s="808" t="s">
        <v>308</v>
      </c>
      <c r="H13" s="754" t="s">
        <v>308</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030B8-AA08-A377-3178-8D7693B2A2D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89</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111</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E8798-0608-B39C-0988-5F3963242C2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450</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450</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450</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450</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450</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89</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110</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111</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91</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92</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112</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D94E8-8013-A1D9-2C4C-76223A9C3EA3}" mc:Ignorable="x14ac xr xr2 xr3">
  <sheetPr>
    <tabColor theme="6" tint="0.4"/>
  </sheetPr>
  <dimension ref="A1:AH333"/>
  <sheetViews>
    <sheetView showGridLines="0" zoomScale="90" workbookViewId="0">
      <pane xSplit="7" ySplit="21" topLeftCell="H147" activePane="bottomRight" state="frozen"/>
      <selection pane="bottomLeft" activeCell="A22" sqref="A22"/>
      <selection pane="topRight" activeCell="H1" sqref="H1"/>
      <selection pane="bottomRight" activeCell="L91" sqref="L9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46141</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ТР-01-03-2026/-2807</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89</v>
      </c>
      <c r="F20" s="2224" t="s">
        <v>123</v>
      </c>
      <c r="G20" s="2224" t="s">
        <v>124</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c r="A27" s="1780" t="s">
        <v>164</v>
      </c>
      <c r="B27" s="1780" t="s">
        <v>165</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
</v>
      </c>
      <c r="H27" s="1862"/>
      <c r="I27" s="1739">
        <v>46388</v>
      </c>
      <c r="J27" s="1773">
        <v>46752</v>
      </c>
      <c r="K27" s="1865" t="s">
        <v>1155</v>
      </c>
      <c r="L27" s="1862" t="s">
        <v>311</v>
      </c>
      <c r="M27" s="2170"/>
      <c r="N27" s="334"/>
      <c r="O27" s="1624"/>
      <c r="P27" s="1624"/>
      <c r="AH27" s="1631">
        <v>0</v>
      </c>
    </row>
    <row s="1635" customFormat="1" customHeight="1" ht="18.75">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174</v>
      </c>
      <c r="B30" s="1780" t="s">
        <v>175</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180</v>
      </c>
      <c r="B33" s="1780" t="s">
        <v>181</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186</v>
      </c>
      <c r="B36" s="1780" t="s">
        <v>187</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192</v>
      </c>
      <c r="B39" s="1780" t="s">
        <v>193</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198</v>
      </c>
      <c r="B42" s="1780" t="s">
        <v>199</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204</v>
      </c>
      <c r="B45" s="1780" t="s">
        <v>205</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hidden="1">
      <c r="A48" s="1780" t="s">
        <v>210</v>
      </c>
      <c r="B48" s="1780" t="s">
        <v>211</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311</v>
      </c>
      <c r="M48" s="2170"/>
      <c r="N48" s="334"/>
      <c r="O48" s="1624"/>
      <c r="P48" s="1624"/>
      <c r="AH48" s="1631">
        <v>0</v>
      </c>
    </row>
    <row s="1635" customFormat="1" customHeight="1" ht="18.75" hidden="1">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hidden="1">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2726" t="s">
        <v>1156</v>
      </c>
      <c r="M85" s="345" t="s">
        <v>1157</v>
      </c>
      <c r="N85" s="334"/>
      <c r="AH85" s="374">
        <v>34</v>
      </c>
    </row>
    <row customHeight="1" ht="19.95">
      <c r="A86" s="1780"/>
      <c r="B86" s="1780"/>
      <c r="D86" s="376"/>
      <c r="E86" s="147" t="s">
        <v>91</v>
      </c>
      <c r="F86" s="2460" t="s">
        <v>1158</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c r="A90" s="1780" t="s">
        <v>164</v>
      </c>
      <c r="B90" s="1780" t="s">
        <v>165</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Тариф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
</v>
      </c>
      <c r="H90" s="1862"/>
      <c r="I90" s="1739">
        <v>46388</v>
      </c>
      <c r="J90" s="1773">
        <v>46568</v>
      </c>
      <c r="K90" s="1778">
        <v>131798.615</v>
      </c>
      <c r="L90" s="1862" t="s">
        <v>311</v>
      </c>
      <c r="M90" s="2171"/>
      <c r="N90" s="334"/>
      <c r="O90" s="1624"/>
      <c r="P90" s="1624"/>
      <c r="AH90" s="1631">
        <v>0</v>
      </c>
    </row>
    <row s="1635" customFormat="1" customHeight="1" ht="56.25">
      <c r="A91" s="1823"/>
      <c r="B91" s="1823"/>
      <c r="C91" s="1687"/>
      <c r="D91" s="344"/>
      <c r="E91" s="1031"/>
      <c r="F91" s="1031"/>
      <c r="G91" s="1031"/>
      <c r="H91" s="2577" t="s">
        <v>450</v>
      </c>
      <c r="I91" s="1739">
        <v>46569</v>
      </c>
      <c r="J91" s="1773">
        <v>46752</v>
      </c>
      <c r="K91" s="1778">
        <v>241358.924</v>
      </c>
      <c r="L91" s="2271" t="s">
        <v>311</v>
      </c>
      <c r="M91" s="2318"/>
      <c r="N91" s="618"/>
      <c r="O91" s="1624"/>
      <c r="P91" s="1624"/>
      <c r="Q91" s="1635"/>
      <c r="R91" s="1635"/>
      <c r="S91" s="1635"/>
      <c r="T91" s="1635"/>
      <c r="U91" s="1635"/>
      <c r="V91" s="1635"/>
      <c r="W91" s="1635"/>
      <c r="X91" s="1635"/>
      <c r="Y91" s="1635"/>
      <c r="Z91" s="1635"/>
      <c r="AA91" s="1635"/>
      <c r="AB91" s="1635"/>
      <c r="AC91" s="1635"/>
      <c r="AD91" s="1635"/>
      <c r="AE91" s="1635"/>
      <c r="AF91" s="1635"/>
      <c r="AG91" s="1635"/>
      <c r="AH91" s="1635">
        <v>0</v>
      </c>
    </row>
    <row s="1635" customFormat="1" customHeight="1" ht="18.75">
      <c r="A92" s="1780"/>
      <c r="B92" s="1780"/>
      <c r="C92" s="369" t="s">
        <v>1150</v>
      </c>
      <c r="D92" s="2462"/>
      <c r="E92" s="2204"/>
      <c r="F92" s="2383"/>
      <c r="G92" s="2427"/>
      <c r="H92" s="1500"/>
      <c r="I92" s="651" t="s">
        <v>1149</v>
      </c>
      <c r="J92" s="571"/>
      <c r="K92" s="1500"/>
      <c r="L92" s="214"/>
      <c r="M92" s="1861"/>
      <c r="N92" s="334"/>
      <c r="O92" s="1624"/>
      <c r="P92" s="1624"/>
      <c r="AH92" s="1631">
        <v>0</v>
      </c>
    </row>
    <row s="1635" customFormat="1" customHeight="1" ht="0.75">
      <c r="A93" s="1780"/>
      <c r="B93" s="1780"/>
      <c r="C93" s="369" t="s">
        <v>1159</v>
      </c>
      <c r="D93" s="2462"/>
      <c r="E93" s="2204"/>
      <c r="F93" s="2383"/>
      <c r="G93" s="400"/>
      <c r="H93" s="1500"/>
      <c r="I93" s="651"/>
      <c r="J93" s="571"/>
      <c r="K93" s="1500"/>
      <c r="L93" s="214"/>
      <c r="M93" s="341"/>
      <c r="N93" s="334"/>
      <c r="O93" s="1624"/>
      <c r="P93" s="1624"/>
      <c r="AH93" s="1631">
        <v>0</v>
      </c>
    </row>
    <row s="1635" customFormat="1" customHeight="1" ht="45" hidden="1">
      <c r="A94" s="1780" t="s">
        <v>174</v>
      </c>
      <c r="B94" s="1780" t="s">
        <v>175</v>
      </c>
      <c r="C94" s="369"/>
      <c r="D94" s="2462"/>
      <c r="E94" s="2204"/>
      <c r="F94" s="2383"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27" t="str">
        <f>INDEX(PT_DIFFERENTIATION_NTAR,MATCH(B94,PT_DIFFERENTIATION_NTAR_ID,0))</f>
        <v/>
      </c>
      <c r="H94" s="1862"/>
      <c r="I94" s="1739"/>
      <c r="J94" s="1773"/>
      <c r="K94" s="1778"/>
      <c r="L94" s="1862" t="s">
        <v>311</v>
      </c>
      <c r="M94" s="341"/>
      <c r="N94" s="334"/>
      <c r="O94" s="1624"/>
      <c r="P94" s="1624"/>
      <c r="AH94" s="1631">
        <v>0</v>
      </c>
    </row>
    <row s="1635" customFormat="1" customHeight="1" ht="18.75" hidden="1">
      <c r="A95" s="1780"/>
      <c r="B95" s="1780"/>
      <c r="C95" s="369" t="s">
        <v>1150</v>
      </c>
      <c r="D95" s="2462"/>
      <c r="E95" s="2204"/>
      <c r="F95" s="2383"/>
      <c r="G95" s="2427"/>
      <c r="H95" s="1500"/>
      <c r="I95" s="651" t="s">
        <v>1149</v>
      </c>
      <c r="J95" s="571"/>
      <c r="K95" s="1500"/>
      <c r="L95" s="214"/>
      <c r="M95" s="341"/>
      <c r="N95" s="334"/>
      <c r="O95" s="1624"/>
      <c r="P95" s="1624"/>
      <c r="AH95" s="1631">
        <v>0</v>
      </c>
    </row>
    <row s="1635" customFormat="1" customHeight="1" ht="0.75" hidden="1">
      <c r="A96" s="1780"/>
      <c r="B96" s="1780"/>
      <c r="C96" s="369" t="s">
        <v>1159</v>
      </c>
      <c r="D96" s="2462"/>
      <c r="E96" s="2204"/>
      <c r="F96" s="2383"/>
      <c r="G96" s="400"/>
      <c r="H96" s="1500"/>
      <c r="I96" s="651"/>
      <c r="J96" s="571"/>
      <c r="K96" s="1500"/>
      <c r="L96" s="214"/>
      <c r="M96" s="341"/>
      <c r="N96" s="334"/>
      <c r="O96" s="1624"/>
      <c r="P96" s="1624"/>
      <c r="AH96" s="1631">
        <v>0</v>
      </c>
    </row>
    <row s="1635" customFormat="1" customHeight="1" ht="45" hidden="1">
      <c r="A97" s="1780" t="s">
        <v>180</v>
      </c>
      <c r="B97" s="1780" t="s">
        <v>181</v>
      </c>
      <c r="C97" s="369"/>
      <c r="D97" s="2462"/>
      <c r="E97" s="2204"/>
      <c r="F97" s="2383"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427" t="str">
        <f>INDEX(PT_DIFFERENTIATION_NTAR,MATCH(B97,PT_DIFFERENTIATION_NTAR_ID,0))</f>
        <v/>
      </c>
      <c r="H97" s="1862"/>
      <c r="I97" s="1739"/>
      <c r="J97" s="1773"/>
      <c r="K97" s="1778"/>
      <c r="L97" s="1862" t="s">
        <v>311</v>
      </c>
      <c r="M97" s="341"/>
      <c r="N97" s="334"/>
      <c r="O97" s="1624"/>
      <c r="P97" s="1624"/>
      <c r="AH97" s="1631">
        <v>0</v>
      </c>
    </row>
    <row s="1635" customFormat="1" customHeight="1" ht="18.75" hidden="1">
      <c r="A98" s="1780"/>
      <c r="B98" s="1780"/>
      <c r="C98" s="369" t="s">
        <v>1150</v>
      </c>
      <c r="D98" s="2462"/>
      <c r="E98" s="2204"/>
      <c r="F98" s="2383"/>
      <c r="G98" s="2427"/>
      <c r="H98" s="1500"/>
      <c r="I98" s="651" t="s">
        <v>1149</v>
      </c>
      <c r="J98" s="571"/>
      <c r="K98" s="1500"/>
      <c r="L98" s="214"/>
      <c r="M98" s="341"/>
      <c r="N98" s="334"/>
      <c r="O98" s="1624"/>
      <c r="P98" s="1624"/>
      <c r="AH98" s="1631">
        <v>0</v>
      </c>
    </row>
    <row s="1635" customFormat="1" customHeight="1" ht="0.75" hidden="1">
      <c r="A99" s="1780"/>
      <c r="B99" s="1780"/>
      <c r="C99" s="369" t="s">
        <v>1159</v>
      </c>
      <c r="D99" s="2462"/>
      <c r="E99" s="2204"/>
      <c r="F99" s="2383"/>
      <c r="G99" s="400"/>
      <c r="H99" s="1500"/>
      <c r="I99" s="651"/>
      <c r="J99" s="571"/>
      <c r="K99" s="1500"/>
      <c r="L99" s="214"/>
      <c r="M99" s="341"/>
      <c r="N99" s="334"/>
      <c r="O99" s="1624"/>
      <c r="P99" s="1624"/>
      <c r="AH99" s="1631">
        <v>0</v>
      </c>
    </row>
    <row s="1635" customFormat="1" customHeight="1" ht="18.75" hidden="1">
      <c r="A100" s="1780" t="s">
        <v>186</v>
      </c>
      <c r="B100" s="1780" t="s">
        <v>187</v>
      </c>
      <c r="C100" s="369"/>
      <c r="D100" s="2462"/>
      <c r="E100" s="2204"/>
      <c r="F100" s="2383" t="str">
        <f>INDEX(PT_DIFFERENTIATION_VTAR,MATCH(A100,PT_DIFFERENTIATION_VTAR_ID,0))</f>
        <v>Тарифы на услуги по передаче тепловой энергии</v>
      </c>
      <c r="G100" s="2427" t="str">
        <f>INDEX(PT_DIFFERENTIATION_NTAR,MATCH(B100,PT_DIFFERENTIATION_NTAR_ID,0))</f>
        <v/>
      </c>
      <c r="H100" s="1862"/>
      <c r="I100" s="1739"/>
      <c r="J100" s="1773"/>
      <c r="K100" s="1778"/>
      <c r="L100" s="1862" t="s">
        <v>311</v>
      </c>
      <c r="M100" s="341"/>
      <c r="N100" s="334"/>
      <c r="O100" s="1624"/>
      <c r="P100" s="1624"/>
      <c r="AH100" s="1631">
        <v>0</v>
      </c>
    </row>
    <row s="1635" customFormat="1" customHeight="1" ht="18.75" hidden="1">
      <c r="A101" s="1780"/>
      <c r="B101" s="1780"/>
      <c r="C101" s="369" t="s">
        <v>1150</v>
      </c>
      <c r="D101" s="2462"/>
      <c r="E101" s="2204"/>
      <c r="F101" s="2383"/>
      <c r="G101" s="2427"/>
      <c r="H101" s="1500"/>
      <c r="I101" s="651" t="s">
        <v>1149</v>
      </c>
      <c r="J101" s="571"/>
      <c r="K101" s="1500"/>
      <c r="L101" s="214"/>
      <c r="M101" s="341"/>
      <c r="N101" s="334"/>
      <c r="O101" s="1624"/>
      <c r="P101" s="1624"/>
      <c r="AH101" s="1631">
        <v>0</v>
      </c>
    </row>
    <row s="1635" customFormat="1" customHeight="1" ht="0.75" hidden="1">
      <c r="A102" s="1780"/>
      <c r="B102" s="1780"/>
      <c r="C102" s="369" t="s">
        <v>1159</v>
      </c>
      <c r="D102" s="2462"/>
      <c r="E102" s="2204"/>
      <c r="F102" s="2383"/>
      <c r="G102" s="400"/>
      <c r="H102" s="1500"/>
      <c r="I102" s="651"/>
      <c r="J102" s="571"/>
      <c r="K102" s="1500"/>
      <c r="L102" s="214"/>
      <c r="M102" s="341"/>
      <c r="N102" s="334"/>
      <c r="O102" s="1624"/>
      <c r="P102" s="1624"/>
      <c r="AH102" s="1631">
        <v>0</v>
      </c>
    </row>
    <row s="1635" customFormat="1" customHeight="1" ht="18.75" hidden="1">
      <c r="A103" s="1780" t="s">
        <v>192</v>
      </c>
      <c r="B103" s="1780" t="s">
        <v>193</v>
      </c>
      <c r="C103" s="369"/>
      <c r="D103" s="2462"/>
      <c r="E103" s="2204"/>
      <c r="F103" s="2383" t="str">
        <f>INDEX(PT_DIFFERENTIATION_VTAR,MATCH(A103,PT_DIFFERENTIATION_VTAR_ID,0))</f>
        <v>Тарифы на услуги по передаче теплоносителя</v>
      </c>
      <c r="G103" s="2427" t="str">
        <f>INDEX(PT_DIFFERENTIATION_NTAR,MATCH(B103,PT_DIFFERENTIATION_NTAR_ID,0))</f>
        <v/>
      </c>
      <c r="H103" s="1862"/>
      <c r="I103" s="1739"/>
      <c r="J103" s="1773"/>
      <c r="K103" s="1778"/>
      <c r="L103" s="1862" t="s">
        <v>311</v>
      </c>
      <c r="M103" s="341"/>
      <c r="N103" s="334"/>
      <c r="O103" s="1624"/>
      <c r="P103" s="1624"/>
      <c r="AH103" s="1631">
        <v>0</v>
      </c>
    </row>
    <row s="1635" customFormat="1" customHeight="1" ht="18.75" hidden="1">
      <c r="A104" s="1780"/>
      <c r="B104" s="1780"/>
      <c r="C104" s="369" t="s">
        <v>1150</v>
      </c>
      <c r="D104" s="2462"/>
      <c r="E104" s="2204"/>
      <c r="F104" s="2383"/>
      <c r="G104" s="2427"/>
      <c r="H104" s="1500"/>
      <c r="I104" s="651" t="s">
        <v>1149</v>
      </c>
      <c r="J104" s="571"/>
      <c r="K104" s="1500"/>
      <c r="L104" s="214"/>
      <c r="M104" s="341"/>
      <c r="N104" s="334"/>
      <c r="O104" s="1624"/>
      <c r="P104" s="1624"/>
      <c r="AH104" s="1631">
        <v>0</v>
      </c>
    </row>
    <row s="1635" customFormat="1" customHeight="1" ht="0.75" hidden="1">
      <c r="A105" s="1780"/>
      <c r="B105" s="1780"/>
      <c r="C105" s="369" t="s">
        <v>1159</v>
      </c>
      <c r="D105" s="2462"/>
      <c r="E105" s="2204"/>
      <c r="F105" s="2383"/>
      <c r="G105" s="400"/>
      <c r="H105" s="1500"/>
      <c r="I105" s="651"/>
      <c r="J105" s="571"/>
      <c r="K105" s="1500"/>
      <c r="L105" s="214"/>
      <c r="M105" s="341"/>
      <c r="N105" s="334"/>
      <c r="O105" s="1624"/>
      <c r="P105" s="1624"/>
      <c r="AH105" s="1631">
        <v>0</v>
      </c>
    </row>
    <row s="1635" customFormat="1" customHeight="1" ht="18.75" hidden="1">
      <c r="A106" s="1780" t="s">
        <v>198</v>
      </c>
      <c r="B106" s="1780" t="s">
        <v>199</v>
      </c>
      <c r="C106" s="369"/>
      <c r="D106" s="2462"/>
      <c r="E106" s="2204"/>
      <c r="F106" s="2383"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427" t="str">
        <f>INDEX(PT_DIFFERENTIATION_NTAR,MATCH(B106,PT_DIFFERENTIATION_NTAR_ID,0))</f>
        <v/>
      </c>
      <c r="H106" s="1862"/>
      <c r="I106" s="1739"/>
      <c r="J106" s="1773"/>
      <c r="K106" s="1778"/>
      <c r="L106" s="1862" t="s">
        <v>311</v>
      </c>
      <c r="M106" s="341"/>
      <c r="N106" s="334"/>
      <c r="O106" s="1624"/>
      <c r="P106" s="1624"/>
      <c r="AH106" s="1631">
        <v>0</v>
      </c>
    </row>
    <row s="1635" customFormat="1" customHeight="1" ht="18.75" hidden="1">
      <c r="A107" s="1780"/>
      <c r="B107" s="1780"/>
      <c r="C107" s="369" t="s">
        <v>1150</v>
      </c>
      <c r="D107" s="2462"/>
      <c r="E107" s="2204"/>
      <c r="F107" s="2383"/>
      <c r="G107" s="2427"/>
      <c r="H107" s="1500"/>
      <c r="I107" s="651" t="s">
        <v>1149</v>
      </c>
      <c r="J107" s="571"/>
      <c r="K107" s="1500"/>
      <c r="L107" s="214"/>
      <c r="M107" s="341"/>
      <c r="N107" s="334"/>
      <c r="O107" s="1624"/>
      <c r="P107" s="1624"/>
      <c r="AH107" s="1631">
        <v>0</v>
      </c>
    </row>
    <row s="1635" customFormat="1" customHeight="1" ht="0.75" hidden="1">
      <c r="A108" s="1780"/>
      <c r="B108" s="1780"/>
      <c r="C108" s="369" t="s">
        <v>1159</v>
      </c>
      <c r="D108" s="2462"/>
      <c r="E108" s="2204"/>
      <c r="F108" s="2383"/>
      <c r="G108" s="400"/>
      <c r="H108" s="1500"/>
      <c r="I108" s="651"/>
      <c r="J108" s="571"/>
      <c r="K108" s="1500"/>
      <c r="L108" s="214"/>
      <c r="M108" s="341"/>
      <c r="N108" s="334"/>
      <c r="O108" s="1624"/>
      <c r="P108" s="1624"/>
      <c r="AH108" s="1631">
        <v>0</v>
      </c>
    </row>
    <row s="1635" customFormat="1" customHeight="1" ht="18.75" hidden="1">
      <c r="A109" s="1780" t="s">
        <v>204</v>
      </c>
      <c r="B109" s="1780" t="s">
        <v>205</v>
      </c>
      <c r="C109" s="369"/>
      <c r="D109" s="2462"/>
      <c r="E109" s="2204"/>
      <c r="F109" s="2383" t="str">
        <f>INDEX(PT_DIFFERENTIATION_VTAR,MATCH(A109,PT_DIFFERENTIATION_VTAR_ID,0))</f>
        <v>Плата за подключение (технологическое присоединение) к системе теплоснабжения</v>
      </c>
      <c r="G109" s="2427" t="str">
        <f>INDEX(PT_DIFFERENTIATION_NTAR,MATCH(B109,PT_DIFFERENTIATION_NTAR_ID,0))</f>
        <v/>
      </c>
      <c r="H109" s="1862"/>
      <c r="I109" s="1739"/>
      <c r="J109" s="1773"/>
      <c r="K109" s="1778"/>
      <c r="L109" s="1862" t="s">
        <v>311</v>
      </c>
      <c r="M109" s="341"/>
      <c r="N109" s="334"/>
      <c r="O109" s="1624"/>
      <c r="P109" s="1624"/>
      <c r="AH109" s="1631">
        <v>0</v>
      </c>
    </row>
    <row s="1635" customFormat="1" customHeight="1" ht="18.75" hidden="1">
      <c r="A110" s="1780"/>
      <c r="B110" s="1780"/>
      <c r="C110" s="369" t="s">
        <v>1150</v>
      </c>
      <c r="D110" s="2462"/>
      <c r="E110" s="2204"/>
      <c r="F110" s="2383"/>
      <c r="G110" s="2427"/>
      <c r="H110" s="1500"/>
      <c r="I110" s="651" t="s">
        <v>1149</v>
      </c>
      <c r="J110" s="571"/>
      <c r="K110" s="1500"/>
      <c r="L110" s="214"/>
      <c r="M110" s="341"/>
      <c r="N110" s="334"/>
      <c r="O110" s="1624"/>
      <c r="P110" s="1624"/>
      <c r="AH110" s="1631">
        <v>0</v>
      </c>
    </row>
    <row s="1635" customFormat="1" customHeight="1" ht="0.75" hidden="1">
      <c r="A111" s="1780"/>
      <c r="B111" s="1780"/>
      <c r="C111" s="369" t="s">
        <v>1159</v>
      </c>
      <c r="D111" s="2462"/>
      <c r="E111" s="2204"/>
      <c r="F111" s="2383"/>
      <c r="G111" s="400"/>
      <c r="H111" s="1500"/>
      <c r="I111" s="651"/>
      <c r="J111" s="571"/>
      <c r="K111" s="1500"/>
      <c r="L111" s="214"/>
      <c r="M111" s="341"/>
      <c r="N111" s="334"/>
      <c r="O111" s="1624"/>
      <c r="P111" s="1624"/>
      <c r="AH111" s="1631">
        <v>0</v>
      </c>
    </row>
    <row s="1635" customFormat="1" customHeight="1" ht="18.75" hidden="1">
      <c r="A112" s="1780" t="s">
        <v>210</v>
      </c>
      <c r="B112" s="1780" t="s">
        <v>211</v>
      </c>
      <c r="C112" s="369"/>
      <c r="D112" s="2462"/>
      <c r="E112" s="2204"/>
      <c r="F112" s="2383" t="str">
        <f>INDEX(PT_DIFFERENTIATION_VTAR,MATCH(A112,PT_DIFFERENTIATION_VTAR_ID,0))</f>
        <v>Плата за подключение (технологическое присоединение) к системе теплоснабжения (индивидуальная)</v>
      </c>
      <c r="G112" s="2427" t="str">
        <f>INDEX(PT_DIFFERENTIATION_NTAR,MATCH(B112,PT_DIFFERENTIATION_NTAR_ID,0))</f>
        <v/>
      </c>
      <c r="H112" s="1989"/>
      <c r="I112" s="1739"/>
      <c r="J112" s="1773"/>
      <c r="K112" s="1778"/>
      <c r="L112" s="1989" t="s">
        <v>311</v>
      </c>
      <c r="M112" s="341"/>
      <c r="N112" s="334"/>
      <c r="O112" s="1624"/>
      <c r="P112" s="1624"/>
      <c r="AH112" s="1631">
        <v>0</v>
      </c>
    </row>
    <row s="1635" customFormat="1" customHeight="1" ht="18.75" hidden="1">
      <c r="A113" s="1780"/>
      <c r="B113" s="1780"/>
      <c r="C113" s="369" t="s">
        <v>1150</v>
      </c>
      <c r="D113" s="2462"/>
      <c r="E113" s="2204"/>
      <c r="F113" s="2383"/>
      <c r="G113" s="2427"/>
      <c r="H113" s="1500"/>
      <c r="I113" s="651" t="s">
        <v>1149</v>
      </c>
      <c r="J113" s="571"/>
      <c r="K113" s="1500"/>
      <c r="L113" s="214"/>
      <c r="M113" s="341"/>
      <c r="N113" s="334"/>
      <c r="O113" s="1624"/>
      <c r="P113" s="1624"/>
      <c r="AH113" s="1631">
        <v>0</v>
      </c>
    </row>
    <row s="1635" customFormat="1" customHeight="1" ht="0.75" hidden="1">
      <c r="A114" s="1780"/>
      <c r="B114" s="1780"/>
      <c r="C114" s="369" t="s">
        <v>1159</v>
      </c>
      <c r="D114" s="2462"/>
      <c r="E114" s="2204"/>
      <c r="F114" s="2383"/>
      <c r="G114" s="400"/>
      <c r="H114" s="1500"/>
      <c r="I114" s="651"/>
      <c r="J114" s="571"/>
      <c r="K114" s="1500"/>
      <c r="L114" s="214"/>
      <c r="M114" s="341"/>
      <c r="N114" s="334"/>
      <c r="O114" s="1624"/>
      <c r="P114" s="1624"/>
      <c r="AH114" s="1631">
        <v>0</v>
      </c>
    </row>
    <row s="1635" customFormat="1" customHeight="1" ht="18.75" hidden="1">
      <c r="A115" s="1780" t="s">
        <v>230</v>
      </c>
      <c r="B115" s="1780" t="s">
        <v>231</v>
      </c>
      <c r="C115" s="369"/>
      <c r="D115" s="2462"/>
      <c r="E115" s="2204"/>
      <c r="F115" s="2383" t="str">
        <f>INDEX(PT_DIFFERENTIATION_VTAR,MATCH(A115,PT_DIFFERENTIATION_VTAR_ID,0))</f>
        <v>Тариф на питьевую воду (питьевое водоснабжение)</v>
      </c>
      <c r="G115" s="2427" t="str">
        <f>INDEX(PT_DIFFERENTIATION_NTAR,MATCH(B115,PT_DIFFERENTIATION_NTAR_ID,0))</f>
        <v/>
      </c>
      <c r="H115" s="1862"/>
      <c r="I115" s="1739"/>
      <c r="J115" s="1773"/>
      <c r="K115" s="1778"/>
      <c r="L115" s="1862" t="s">
        <v>311</v>
      </c>
      <c r="M115" s="341"/>
      <c r="N115" s="334"/>
      <c r="O115" s="1624"/>
      <c r="P115" s="1624"/>
      <c r="AH115" s="1631">
        <v>0</v>
      </c>
    </row>
    <row s="1635" customFormat="1" customHeight="1" ht="18.75" hidden="1">
      <c r="A116" s="1780"/>
      <c r="B116" s="1780"/>
      <c r="C116" s="369" t="s">
        <v>1150</v>
      </c>
      <c r="D116" s="2462"/>
      <c r="E116" s="2204"/>
      <c r="F116" s="2383"/>
      <c r="G116" s="2427"/>
      <c r="H116" s="1500"/>
      <c r="I116" s="651" t="s">
        <v>1149</v>
      </c>
      <c r="J116" s="571"/>
      <c r="K116" s="1500"/>
      <c r="L116" s="214"/>
      <c r="M116" s="341"/>
      <c r="N116" s="334"/>
      <c r="O116" s="1624"/>
      <c r="P116" s="1624"/>
      <c r="AH116" s="1631">
        <v>0</v>
      </c>
    </row>
    <row s="1635" customFormat="1" customHeight="1" ht="0.75" hidden="1">
      <c r="A117" s="1780"/>
      <c r="B117" s="1780"/>
      <c r="C117" s="369" t="s">
        <v>1159</v>
      </c>
      <c r="D117" s="2462"/>
      <c r="E117" s="2204"/>
      <c r="F117" s="2383"/>
      <c r="G117" s="400"/>
      <c r="H117" s="1500"/>
      <c r="I117" s="651"/>
      <c r="J117" s="571"/>
      <c r="K117" s="1500"/>
      <c r="L117" s="214"/>
      <c r="M117" s="341"/>
      <c r="N117" s="334"/>
      <c r="O117" s="1624"/>
      <c r="P117" s="1624"/>
      <c r="AH117" s="1631">
        <v>0</v>
      </c>
    </row>
    <row s="1635" customFormat="1" customHeight="1" ht="18.75" hidden="1">
      <c r="A118" s="1780" t="s">
        <v>235</v>
      </c>
      <c r="B118" s="1780" t="s">
        <v>236</v>
      </c>
      <c r="C118" s="369"/>
      <c r="D118" s="2462"/>
      <c r="E118" s="2204"/>
      <c r="F118" s="2383" t="str">
        <f>INDEX(PT_DIFFERENTIATION_VTAR,MATCH(A118,PT_DIFFERENTIATION_VTAR_ID,0))</f>
        <v>Тариф на техническую воду</v>
      </c>
      <c r="G118" s="2427" t="str">
        <f>INDEX(PT_DIFFERENTIATION_NTAR,MATCH(B118,PT_DIFFERENTIATION_NTAR_ID,0))</f>
        <v/>
      </c>
      <c r="H118" s="1862"/>
      <c r="I118" s="1739"/>
      <c r="J118" s="1773"/>
      <c r="K118" s="1778"/>
      <c r="L118" s="1862" t="s">
        <v>311</v>
      </c>
      <c r="M118" s="341"/>
      <c r="N118" s="334"/>
      <c r="O118" s="1624"/>
      <c r="P118" s="1624"/>
      <c r="AH118" s="1631">
        <v>0</v>
      </c>
    </row>
    <row s="1635" customFormat="1" customHeight="1" ht="18.75" hidden="1">
      <c r="A119" s="1780"/>
      <c r="B119" s="1780"/>
      <c r="C119" s="369" t="s">
        <v>1150</v>
      </c>
      <c r="D119" s="2462"/>
      <c r="E119" s="2204"/>
      <c r="F119" s="2383"/>
      <c r="G119" s="2427"/>
      <c r="H119" s="1500"/>
      <c r="I119" s="651" t="s">
        <v>1149</v>
      </c>
      <c r="J119" s="571"/>
      <c r="K119" s="1500"/>
      <c r="L119" s="214"/>
      <c r="M119" s="341"/>
      <c r="N119" s="334"/>
      <c r="O119" s="1624"/>
      <c r="P119" s="1624"/>
      <c r="AH119" s="1631">
        <v>0</v>
      </c>
    </row>
    <row s="1635" customFormat="1" customHeight="1" ht="0.75" hidden="1">
      <c r="A120" s="1780"/>
      <c r="B120" s="1780"/>
      <c r="C120" s="369" t="s">
        <v>1159</v>
      </c>
      <c r="D120" s="2462"/>
      <c r="E120" s="2204"/>
      <c r="F120" s="2383"/>
      <c r="G120" s="400"/>
      <c r="H120" s="1500"/>
      <c r="I120" s="651"/>
      <c r="J120" s="571"/>
      <c r="K120" s="1500"/>
      <c r="L120" s="214"/>
      <c r="M120" s="341"/>
      <c r="N120" s="334"/>
      <c r="O120" s="1624"/>
      <c r="P120" s="1624"/>
      <c r="AH120" s="1631">
        <v>0</v>
      </c>
    </row>
    <row s="1635" customFormat="1" customHeight="1" ht="18.75" hidden="1">
      <c r="A121" s="1780" t="s">
        <v>240</v>
      </c>
      <c r="B121" s="1780" t="s">
        <v>241</v>
      </c>
      <c r="C121" s="369"/>
      <c r="D121" s="2462"/>
      <c r="E121" s="2204"/>
      <c r="F121" s="2383" t="str">
        <f>INDEX(PT_DIFFERENTIATION_VTAR,MATCH(A121,PT_DIFFERENTIATION_VTAR_ID,0))</f>
        <v>Тариф на транспортировку воды</v>
      </c>
      <c r="G121" s="2427" t="str">
        <f>INDEX(PT_DIFFERENTIATION_NTAR,MATCH(B121,PT_DIFFERENTIATION_NTAR_ID,0))</f>
        <v/>
      </c>
      <c r="H121" s="1862"/>
      <c r="I121" s="1739"/>
      <c r="J121" s="1773"/>
      <c r="K121" s="1778"/>
      <c r="L121" s="1862" t="s">
        <v>311</v>
      </c>
      <c r="M121" s="341"/>
      <c r="N121" s="334"/>
      <c r="O121" s="1624"/>
      <c r="P121" s="1624"/>
      <c r="AH121" s="1631">
        <v>0</v>
      </c>
    </row>
    <row s="1635" customFormat="1" customHeight="1" ht="18.75" hidden="1">
      <c r="A122" s="1780"/>
      <c r="B122" s="1780"/>
      <c r="C122" s="369" t="s">
        <v>1150</v>
      </c>
      <c r="D122" s="2462"/>
      <c r="E122" s="2204"/>
      <c r="F122" s="2383"/>
      <c r="G122" s="2427"/>
      <c r="H122" s="1500"/>
      <c r="I122" s="651" t="s">
        <v>1149</v>
      </c>
      <c r="J122" s="571"/>
      <c r="K122" s="1500"/>
      <c r="L122" s="214"/>
      <c r="M122" s="341"/>
      <c r="N122" s="334"/>
      <c r="O122" s="1624"/>
      <c r="P122" s="1624"/>
      <c r="AH122" s="1631">
        <v>0</v>
      </c>
    </row>
    <row s="1635" customFormat="1" customHeight="1" ht="0.75" hidden="1">
      <c r="A123" s="1780"/>
      <c r="B123" s="1780"/>
      <c r="C123" s="369" t="s">
        <v>1159</v>
      </c>
      <c r="D123" s="2462"/>
      <c r="E123" s="2204"/>
      <c r="F123" s="2383"/>
      <c r="G123" s="400"/>
      <c r="H123" s="1500"/>
      <c r="I123" s="651"/>
      <c r="J123" s="571"/>
      <c r="K123" s="1500"/>
      <c r="L123" s="214"/>
      <c r="M123" s="341"/>
      <c r="N123" s="334"/>
      <c r="O123" s="1624"/>
      <c r="P123" s="1624"/>
      <c r="AH123" s="1631">
        <v>0</v>
      </c>
    </row>
    <row s="1635" customFormat="1" customHeight="1" ht="18.75" hidden="1">
      <c r="A124" s="1780" t="s">
        <v>245</v>
      </c>
      <c r="B124" s="1780" t="s">
        <v>246</v>
      </c>
      <c r="C124" s="369"/>
      <c r="D124" s="2462"/>
      <c r="E124" s="2204"/>
      <c r="F124" s="2383" t="str">
        <f>INDEX(PT_DIFFERENTIATION_VTAR,MATCH(A124,PT_DIFFERENTIATION_VTAR_ID,0))</f>
        <v>Тариф на подвоз воды</v>
      </c>
      <c r="G124" s="2427" t="str">
        <f>INDEX(PT_DIFFERENTIATION_NTAR,MATCH(B124,PT_DIFFERENTIATION_NTAR_ID,0))</f>
        <v/>
      </c>
      <c r="H124" s="1862"/>
      <c r="I124" s="1739"/>
      <c r="J124" s="1773"/>
      <c r="K124" s="1778"/>
      <c r="L124" s="1862" t="s">
        <v>311</v>
      </c>
      <c r="M124" s="341"/>
      <c r="N124" s="334"/>
      <c r="O124" s="1624"/>
      <c r="P124" s="1624"/>
      <c r="AH124" s="1631">
        <v>0</v>
      </c>
    </row>
    <row s="1635" customFormat="1" customHeight="1" ht="18.75" hidden="1">
      <c r="A125" s="1780"/>
      <c r="B125" s="1780"/>
      <c r="C125" s="369" t="s">
        <v>1150</v>
      </c>
      <c r="D125" s="2462"/>
      <c r="E125" s="2204"/>
      <c r="F125" s="2383"/>
      <c r="G125" s="2427"/>
      <c r="H125" s="1500"/>
      <c r="I125" s="651" t="s">
        <v>1149</v>
      </c>
      <c r="J125" s="571"/>
      <c r="K125" s="1500"/>
      <c r="L125" s="214"/>
      <c r="M125" s="341"/>
      <c r="N125" s="334"/>
      <c r="O125" s="1624"/>
      <c r="P125" s="1624"/>
      <c r="AH125" s="1631">
        <v>0</v>
      </c>
    </row>
    <row s="1635" customFormat="1" customHeight="1" ht="0.75" hidden="1">
      <c r="A126" s="1780"/>
      <c r="B126" s="1780"/>
      <c r="C126" s="369" t="s">
        <v>1159</v>
      </c>
      <c r="D126" s="2462"/>
      <c r="E126" s="2204"/>
      <c r="F126" s="2383"/>
      <c r="G126" s="400"/>
      <c r="H126" s="1500"/>
      <c r="I126" s="651"/>
      <c r="J126" s="571"/>
      <c r="K126" s="1500"/>
      <c r="L126" s="214"/>
      <c r="M126" s="341"/>
      <c r="N126" s="334"/>
      <c r="O126" s="1624"/>
      <c r="P126" s="1624"/>
      <c r="AH126" s="1631">
        <v>0</v>
      </c>
    </row>
    <row s="1635" customFormat="1" customHeight="1" ht="18.75" hidden="1">
      <c r="A127" s="1780" t="s">
        <v>250</v>
      </c>
      <c r="B127" s="1780" t="s">
        <v>251</v>
      </c>
      <c r="C127" s="369"/>
      <c r="D127" s="2462"/>
      <c r="E127" s="2204"/>
      <c r="F127" s="2383"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427" t="str">
        <f>INDEX(PT_DIFFERENTIATION_NTAR,MATCH(B127,PT_DIFFERENTIATION_NTAR_ID,0))</f>
        <v/>
      </c>
      <c r="H127" s="1862"/>
      <c r="I127" s="1739"/>
      <c r="J127" s="1773"/>
      <c r="K127" s="1778"/>
      <c r="L127" s="1862" t="s">
        <v>311</v>
      </c>
      <c r="M127" s="341"/>
      <c r="N127" s="334"/>
      <c r="O127" s="1624"/>
      <c r="P127" s="1624"/>
      <c r="AH127" s="1631">
        <v>0</v>
      </c>
    </row>
    <row s="1635" customFormat="1" customHeight="1" ht="18.75" hidden="1">
      <c r="A128" s="1780"/>
      <c r="B128" s="1780"/>
      <c r="C128" s="369" t="s">
        <v>1150</v>
      </c>
      <c r="D128" s="2462"/>
      <c r="E128" s="2204"/>
      <c r="F128" s="2383"/>
      <c r="G128" s="2427"/>
      <c r="H128" s="1500"/>
      <c r="I128" s="651" t="s">
        <v>1149</v>
      </c>
      <c r="J128" s="571"/>
      <c r="K128" s="1500"/>
      <c r="L128" s="214"/>
      <c r="M128" s="341"/>
      <c r="N128" s="334"/>
      <c r="O128" s="1624"/>
      <c r="P128" s="1624"/>
      <c r="AH128" s="1631">
        <v>0</v>
      </c>
    </row>
    <row s="1635" customFormat="1" customHeight="1" ht="0.75" hidden="1">
      <c r="A129" s="1780"/>
      <c r="B129" s="1780"/>
      <c r="C129" s="369" t="s">
        <v>1159</v>
      </c>
      <c r="D129" s="2462"/>
      <c r="E129" s="2204"/>
      <c r="F129" s="2383"/>
      <c r="G129" s="400"/>
      <c r="H129" s="1500"/>
      <c r="I129" s="651"/>
      <c r="J129" s="571"/>
      <c r="K129" s="1500"/>
      <c r="L129" s="214"/>
      <c r="M129" s="341"/>
      <c r="N129" s="334"/>
      <c r="O129" s="1624"/>
      <c r="P129" s="1624"/>
      <c r="AH129" s="1631">
        <v>0</v>
      </c>
    </row>
    <row s="1635" customFormat="1" customHeight="1" ht="18.75" hidden="1">
      <c r="A130" s="1780" t="s">
        <v>255</v>
      </c>
      <c r="B130" s="1780" t="s">
        <v>256</v>
      </c>
      <c r="C130" s="369"/>
      <c r="D130" s="2462"/>
      <c r="E130" s="2204"/>
      <c r="F130" s="2383" t="str">
        <f>INDEX(PT_DIFFERENTIATION_VTAR,MATCH(A130,PT_DIFFERENTIATION_VTAR_ID,0))</f>
        <v>Тариф на горячую воду (горячее водоснабжение)</v>
      </c>
      <c r="G130" s="2427" t="str">
        <f>INDEX(PT_DIFFERENTIATION_NTAR,MATCH(B130,PT_DIFFERENTIATION_NTAR_ID,0))</f>
        <v/>
      </c>
      <c r="H130" s="1862"/>
      <c r="I130" s="1739"/>
      <c r="J130" s="1773"/>
      <c r="K130" s="1778"/>
      <c r="L130" s="1862" t="s">
        <v>311</v>
      </c>
      <c r="M130" s="341"/>
      <c r="N130" s="334"/>
      <c r="O130" s="1624"/>
      <c r="P130" s="1624"/>
      <c r="AH130" s="1631">
        <v>0</v>
      </c>
    </row>
    <row s="1635" customFormat="1" customHeight="1" ht="18.75" hidden="1">
      <c r="A131" s="1780"/>
      <c r="B131" s="1780"/>
      <c r="C131" s="369" t="s">
        <v>1150</v>
      </c>
      <c r="D131" s="2462"/>
      <c r="E131" s="2204"/>
      <c r="F131" s="2383"/>
      <c r="G131" s="2427"/>
      <c r="H131" s="1500"/>
      <c r="I131" s="651" t="s">
        <v>1149</v>
      </c>
      <c r="J131" s="571"/>
      <c r="K131" s="1500"/>
      <c r="L131" s="214"/>
      <c r="M131" s="341"/>
      <c r="N131" s="334"/>
      <c r="O131" s="1624"/>
      <c r="P131" s="1624"/>
      <c r="AH131" s="1631">
        <v>0</v>
      </c>
    </row>
    <row s="1635" customFormat="1" customHeight="1" ht="0.75" hidden="1">
      <c r="A132" s="1780"/>
      <c r="B132" s="1780"/>
      <c r="C132" s="369" t="s">
        <v>1159</v>
      </c>
      <c r="D132" s="2462"/>
      <c r="E132" s="2204"/>
      <c r="F132" s="2383"/>
      <c r="G132" s="400"/>
      <c r="H132" s="1500"/>
      <c r="I132" s="651"/>
      <c r="J132" s="571"/>
      <c r="K132" s="1500"/>
      <c r="L132" s="214"/>
      <c r="M132" s="341"/>
      <c r="N132" s="334"/>
      <c r="O132" s="1624"/>
      <c r="P132" s="1624"/>
      <c r="AH132" s="1631">
        <v>0</v>
      </c>
    </row>
    <row s="1635" customFormat="1" customHeight="1" ht="18.75" hidden="1">
      <c r="A133" s="1780" t="s">
        <v>260</v>
      </c>
      <c r="B133" s="1780" t="s">
        <v>261</v>
      </c>
      <c r="C133" s="369"/>
      <c r="D133" s="2462"/>
      <c r="E133" s="2204"/>
      <c r="F133" s="2383" t="str">
        <f>INDEX(PT_DIFFERENTIATION_VTAR,MATCH(A133,PT_DIFFERENTIATION_VTAR_ID,0))</f>
        <v>Тариф на транспортировку горячей воды</v>
      </c>
      <c r="G133" s="2427" t="str">
        <f>INDEX(PT_DIFFERENTIATION_NTAR,MATCH(B133,PT_DIFFERENTIATION_NTAR_ID,0))</f>
        <v/>
      </c>
      <c r="H133" s="1862"/>
      <c r="I133" s="1739"/>
      <c r="J133" s="1773"/>
      <c r="K133" s="1778"/>
      <c r="L133" s="1862" t="s">
        <v>311</v>
      </c>
      <c r="M133" s="341"/>
      <c r="N133" s="334"/>
      <c r="O133" s="1624"/>
      <c r="P133" s="1624"/>
      <c r="AH133" s="1631">
        <v>0</v>
      </c>
    </row>
    <row s="1635" customFormat="1" customHeight="1" ht="18.75" hidden="1">
      <c r="A134" s="1780"/>
      <c r="B134" s="1780"/>
      <c r="C134" s="369" t="s">
        <v>1150</v>
      </c>
      <c r="D134" s="2462"/>
      <c r="E134" s="2204"/>
      <c r="F134" s="2383"/>
      <c r="G134" s="2427"/>
      <c r="H134" s="1500"/>
      <c r="I134" s="651" t="s">
        <v>1149</v>
      </c>
      <c r="J134" s="571"/>
      <c r="K134" s="1500"/>
      <c r="L134" s="214"/>
      <c r="M134" s="341"/>
      <c r="N134" s="334"/>
      <c r="O134" s="1624"/>
      <c r="P134" s="1624"/>
      <c r="AH134" s="1631">
        <v>0</v>
      </c>
    </row>
    <row s="1635" customFormat="1" customHeight="1" ht="0.75" hidden="1">
      <c r="A135" s="1780"/>
      <c r="B135" s="1780"/>
      <c r="C135" s="369" t="s">
        <v>1159</v>
      </c>
      <c r="D135" s="2462"/>
      <c r="E135" s="2204"/>
      <c r="F135" s="2383"/>
      <c r="G135" s="400"/>
      <c r="H135" s="1500"/>
      <c r="I135" s="651"/>
      <c r="J135" s="571"/>
      <c r="K135" s="1500"/>
      <c r="L135" s="214"/>
      <c r="M135" s="341"/>
      <c r="N135" s="334"/>
      <c r="O135" s="1624"/>
      <c r="P135" s="1624"/>
      <c r="AH135" s="1631">
        <v>0</v>
      </c>
    </row>
    <row s="1635" customFormat="1" customHeight="1" ht="18.75" hidden="1">
      <c r="A136" s="1780" t="s">
        <v>265</v>
      </c>
      <c r="B136" s="1780" t="s">
        <v>266</v>
      </c>
      <c r="C136" s="369"/>
      <c r="D136" s="2462"/>
      <c r="E136" s="2204"/>
      <c r="F136" s="2383"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27" t="str">
        <f>INDEX(PT_DIFFERENTIATION_NTAR,MATCH(B136,PT_DIFFERENTIATION_NTAR_ID,0))</f>
        <v/>
      </c>
      <c r="H136" s="1862"/>
      <c r="I136" s="1739"/>
      <c r="J136" s="1773"/>
      <c r="K136" s="1778"/>
      <c r="L136" s="1862" t="s">
        <v>311</v>
      </c>
      <c r="M136" s="341"/>
      <c r="N136" s="334"/>
      <c r="O136" s="1624"/>
      <c r="P136" s="1624"/>
      <c r="AH136" s="1631">
        <v>0</v>
      </c>
    </row>
    <row s="1635" customFormat="1" customHeight="1" ht="18.75" hidden="1">
      <c r="A137" s="1780"/>
      <c r="B137" s="1780"/>
      <c r="C137" s="369" t="s">
        <v>1150</v>
      </c>
      <c r="D137" s="2462"/>
      <c r="E137" s="2204"/>
      <c r="F137" s="2383"/>
      <c r="G137" s="2427"/>
      <c r="H137" s="1500"/>
      <c r="I137" s="651" t="s">
        <v>1149</v>
      </c>
      <c r="J137" s="571"/>
      <c r="K137" s="1500"/>
      <c r="L137" s="214"/>
      <c r="M137" s="341"/>
      <c r="N137" s="334"/>
      <c r="O137" s="1624"/>
      <c r="P137" s="1624"/>
      <c r="AH137" s="1631">
        <v>0</v>
      </c>
    </row>
    <row s="1635" customFormat="1" customHeight="1" ht="0.75" hidden="1">
      <c r="A138" s="1780"/>
      <c r="B138" s="1780"/>
      <c r="C138" s="369" t="s">
        <v>1159</v>
      </c>
      <c r="D138" s="2462"/>
      <c r="E138" s="2204"/>
      <c r="F138" s="2383"/>
      <c r="G138" s="400"/>
      <c r="H138" s="1500"/>
      <c r="I138" s="651"/>
      <c r="J138" s="571"/>
      <c r="K138" s="1500"/>
      <c r="L138" s="214"/>
      <c r="M138" s="341"/>
      <c r="N138" s="334"/>
      <c r="O138" s="1624"/>
      <c r="P138" s="1624"/>
      <c r="AH138" s="1631">
        <v>0</v>
      </c>
    </row>
    <row s="1635" customFormat="1" customHeight="1" ht="18.75" hidden="1">
      <c r="A139" s="1780" t="s">
        <v>270</v>
      </c>
      <c r="B139" s="1780" t="s">
        <v>271</v>
      </c>
      <c r="C139" s="369"/>
      <c r="D139" s="2462"/>
      <c r="E139" s="2204"/>
      <c r="F139" s="2383" t="str">
        <f>INDEX(PT_DIFFERENTIATION_VTAR,MATCH(A139,PT_DIFFERENTIATION_VTAR_ID,0))</f>
        <v>Тариф на водоотведение</v>
      </c>
      <c r="G139" s="2427" t="str">
        <f>INDEX(PT_DIFFERENTIATION_NTAR,MATCH(B139,PT_DIFFERENTIATION_NTAR_ID,0))</f>
        <v/>
      </c>
      <c r="H139" s="1862"/>
      <c r="I139" s="1739"/>
      <c r="J139" s="1773"/>
      <c r="K139" s="1778"/>
      <c r="L139" s="1862" t="s">
        <v>311</v>
      </c>
      <c r="M139" s="341"/>
      <c r="N139" s="334"/>
      <c r="O139" s="1624"/>
      <c r="P139" s="1624"/>
      <c r="AH139" s="1631">
        <v>0</v>
      </c>
    </row>
    <row s="1635" customFormat="1" customHeight="1" ht="18.75" hidden="1">
      <c r="A140" s="1780"/>
      <c r="B140" s="1780"/>
      <c r="C140" s="369" t="s">
        <v>1150</v>
      </c>
      <c r="D140" s="2462"/>
      <c r="E140" s="2204"/>
      <c r="F140" s="2383"/>
      <c r="G140" s="2427"/>
      <c r="H140" s="1500"/>
      <c r="I140" s="651" t="s">
        <v>1149</v>
      </c>
      <c r="J140" s="571"/>
      <c r="K140" s="1500"/>
      <c r="L140" s="214"/>
      <c r="M140" s="341"/>
      <c r="N140" s="334"/>
      <c r="O140" s="1624"/>
      <c r="P140" s="1624"/>
      <c r="AH140" s="1631">
        <v>0</v>
      </c>
    </row>
    <row s="1635" customFormat="1" customHeight="1" ht="0.75" hidden="1">
      <c r="A141" s="1780"/>
      <c r="B141" s="1780"/>
      <c r="C141" s="369" t="s">
        <v>1159</v>
      </c>
      <c r="D141" s="2462"/>
      <c r="E141" s="2204"/>
      <c r="F141" s="2383"/>
      <c r="G141" s="400"/>
      <c r="H141" s="1500"/>
      <c r="I141" s="651"/>
      <c r="J141" s="571"/>
      <c r="K141" s="1500"/>
      <c r="L141" s="214"/>
      <c r="M141" s="341"/>
      <c r="N141" s="334"/>
      <c r="O141" s="1624"/>
      <c r="P141" s="1624"/>
      <c r="AH141" s="1631">
        <v>0</v>
      </c>
    </row>
    <row s="1635" customFormat="1" customHeight="1" ht="18.75" hidden="1">
      <c r="A142" s="1780" t="s">
        <v>275</v>
      </c>
      <c r="B142" s="1780" t="s">
        <v>276</v>
      </c>
      <c r="C142" s="369"/>
      <c r="D142" s="2462"/>
      <c r="E142" s="2204"/>
      <c r="F142" s="2383" t="str">
        <f>INDEX(PT_DIFFERENTIATION_VTAR,MATCH(A142,PT_DIFFERENTIATION_VTAR_ID,0))</f>
        <v>Тариф на транспортировку сточных вод</v>
      </c>
      <c r="G142" s="2427" t="str">
        <f>INDEX(PT_DIFFERENTIATION_NTAR,MATCH(B142,PT_DIFFERENTIATION_NTAR_ID,0))</f>
        <v/>
      </c>
      <c r="H142" s="1862"/>
      <c r="I142" s="1739"/>
      <c r="J142" s="1773"/>
      <c r="K142" s="1778"/>
      <c r="L142" s="1862" t="s">
        <v>311</v>
      </c>
      <c r="M142" s="341"/>
      <c r="N142" s="334"/>
      <c r="O142" s="1624"/>
      <c r="P142" s="1624"/>
      <c r="AH142" s="1631">
        <v>0</v>
      </c>
    </row>
    <row s="1635" customFormat="1" customHeight="1" ht="18.75" hidden="1">
      <c r="A143" s="1780"/>
      <c r="B143" s="1780"/>
      <c r="C143" s="369" t="s">
        <v>1150</v>
      </c>
      <c r="D143" s="2462"/>
      <c r="E143" s="2204"/>
      <c r="F143" s="2383"/>
      <c r="G143" s="2427"/>
      <c r="H143" s="1500"/>
      <c r="I143" s="651" t="s">
        <v>1149</v>
      </c>
      <c r="J143" s="571"/>
      <c r="K143" s="1500"/>
      <c r="L143" s="214"/>
      <c r="M143" s="341"/>
      <c r="N143" s="334"/>
      <c r="O143" s="1624"/>
      <c r="P143" s="1624"/>
      <c r="AH143" s="1631">
        <v>0</v>
      </c>
    </row>
    <row s="1635" customFormat="1" customHeight="1" ht="0.75" hidden="1">
      <c r="A144" s="1780"/>
      <c r="B144" s="1780"/>
      <c r="C144" s="369" t="s">
        <v>1159</v>
      </c>
      <c r="D144" s="2462"/>
      <c r="E144" s="2204"/>
      <c r="F144" s="2383"/>
      <c r="G144" s="400"/>
      <c r="H144" s="1500"/>
      <c r="I144" s="651"/>
      <c r="J144" s="571"/>
      <c r="K144" s="1500"/>
      <c r="L144" s="214"/>
      <c r="M144" s="341"/>
      <c r="N144" s="334"/>
      <c r="O144" s="1624"/>
      <c r="P144" s="1624"/>
      <c r="AH144" s="1631">
        <v>0</v>
      </c>
    </row>
    <row s="1635" customFormat="1" customHeight="1" ht="18.75" hidden="1">
      <c r="A145" s="1780" t="s">
        <v>280</v>
      </c>
      <c r="B145" s="1780" t="s">
        <v>281</v>
      </c>
      <c r="C145" s="369"/>
      <c r="D145" s="2462"/>
      <c r="E145" s="2204"/>
      <c r="F145" s="2383" t="str">
        <f>INDEX(PT_DIFFERENTIATION_VTAR,MATCH(A145,PT_DIFFERENTIATION_VTAR_ID,0))</f>
        <v>Тариф на подключение (технологическое присоединение) к централизованной системе водоотведения</v>
      </c>
      <c r="G145" s="2427" t="str">
        <f>INDEX(PT_DIFFERENTIATION_NTAR,MATCH(B145,PT_DIFFERENTIATION_NTAR_ID,0))</f>
        <v/>
      </c>
      <c r="H145" s="1862"/>
      <c r="I145" s="1739"/>
      <c r="J145" s="1773"/>
      <c r="K145" s="1778"/>
      <c r="L145" s="1862" t="s">
        <v>311</v>
      </c>
      <c r="M145" s="341"/>
      <c r="N145" s="334"/>
      <c r="O145" s="1624"/>
      <c r="P145" s="1624"/>
      <c r="AH145" s="1631">
        <v>0</v>
      </c>
    </row>
    <row s="1635" customFormat="1" customHeight="1" ht="18.75" hidden="1">
      <c r="A146" s="1780"/>
      <c r="B146" s="1780"/>
      <c r="C146" s="369" t="s">
        <v>1150</v>
      </c>
      <c r="D146" s="2462"/>
      <c r="E146" s="2204"/>
      <c r="F146" s="2383"/>
      <c r="G146" s="2427"/>
      <c r="H146" s="1500"/>
      <c r="I146" s="651" t="s">
        <v>1149</v>
      </c>
      <c r="J146" s="571"/>
      <c r="K146" s="1500"/>
      <c r="L146" s="214"/>
      <c r="M146" s="341"/>
      <c r="N146" s="334"/>
      <c r="O146" s="1624"/>
      <c r="P146" s="1624"/>
      <c r="AH146" s="1631">
        <v>0</v>
      </c>
    </row>
    <row s="1635" customFormat="1" customHeight="1" ht="1.05">
      <c r="A147" s="1780"/>
      <c r="B147" s="1780"/>
      <c r="C147" s="369" t="s">
        <v>1159</v>
      </c>
      <c r="D147" s="2462"/>
      <c r="E147" s="2204"/>
      <c r="F147" s="2383"/>
      <c r="G147" s="400"/>
      <c r="H147" s="1500"/>
      <c r="I147" s="651"/>
      <c r="J147" s="571"/>
      <c r="K147" s="1500"/>
      <c r="L147" s="214"/>
      <c r="M147" s="341"/>
      <c r="N147" s="334"/>
      <c r="O147" s="1624"/>
      <c r="P147" s="1624"/>
      <c r="AH147" s="1631">
        <v>1</v>
      </c>
    </row>
    <row customHeight="1" ht="19.95">
      <c r="A148" s="1780"/>
      <c r="B148" s="1780"/>
      <c r="D148" s="376"/>
      <c r="E148" s="147" t="s">
        <v>92</v>
      </c>
      <c r="F148"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8" s="2460"/>
      <c r="H148" s="2460"/>
      <c r="I148" s="2460"/>
      <c r="J148" s="2460"/>
      <c r="K148" s="2460"/>
      <c r="L148" s="2460"/>
      <c r="M148" s="297"/>
      <c r="N148" s="334"/>
      <c r="AH148" s="374">
        <v>19</v>
      </c>
    </row>
    <row s="1635" customFormat="1" customHeight="1" ht="60.75" hidden="1">
      <c r="A149" s="1780" t="s">
        <v>156</v>
      </c>
      <c r="B149" s="1780" t="s">
        <v>157</v>
      </c>
      <c r="C149" s="369"/>
      <c r="D149" s="2462"/>
      <c r="E149" s="2204"/>
      <c r="F149" s="2383"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27" t="str">
        <f>INDEX(PT_DIFFERENTIATION_NTAR,MATCH(B149,PT_DIFFERENTIATION_NTAR_ID,0))</f>
        <v/>
      </c>
      <c r="H149" s="1862"/>
      <c r="I149" s="1739"/>
      <c r="J149" s="1773"/>
      <c r="K149" s="1778"/>
      <c r="L149" s="1862" t="s">
        <v>311</v>
      </c>
      <c r="M14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9" s="334"/>
      <c r="O149" s="1624"/>
      <c r="P149" s="1624"/>
      <c r="AH149" s="1631">
        <v>0</v>
      </c>
    </row>
    <row s="1635" customFormat="1" customHeight="1" ht="18.75" hidden="1">
      <c r="A150" s="1780"/>
      <c r="B150" s="1780"/>
      <c r="C150" s="369" t="s">
        <v>1150</v>
      </c>
      <c r="D150" s="2462"/>
      <c r="E150" s="2204"/>
      <c r="F150" s="2383"/>
      <c r="G150" s="2427"/>
      <c r="H150" s="1500"/>
      <c r="I150" s="651" t="s">
        <v>1149</v>
      </c>
      <c r="J150" s="571"/>
      <c r="K150" s="1500"/>
      <c r="L150" s="214"/>
      <c r="M150" s="2170"/>
      <c r="N150" s="334"/>
      <c r="O150" s="1624"/>
      <c r="P150" s="1624"/>
      <c r="AH150" s="1631">
        <v>0</v>
      </c>
    </row>
    <row s="1635" customFormat="1" customHeight="1" ht="0.75" hidden="1">
      <c r="A151" s="1780"/>
      <c r="B151" s="1780"/>
      <c r="C151" s="369" t="s">
        <v>1159</v>
      </c>
      <c r="D151" s="2462"/>
      <c r="E151" s="2204"/>
      <c r="F151" s="2383"/>
      <c r="G151" s="400"/>
      <c r="H151" s="1500"/>
      <c r="I151" s="651"/>
      <c r="J151" s="571"/>
      <c r="K151" s="1500"/>
      <c r="L151" s="214"/>
      <c r="M151" s="2170"/>
      <c r="N151" s="334"/>
      <c r="O151" s="1624"/>
      <c r="P151" s="1624"/>
      <c r="AH151" s="1631">
        <v>0</v>
      </c>
    </row>
    <row s="1635" customFormat="1" customHeight="1" ht="63.333333333333336">
      <c r="A152" s="1780" t="s">
        <v>164</v>
      </c>
      <c r="B152" s="1780" t="s">
        <v>165</v>
      </c>
      <c r="C152" s="369"/>
      <c r="D152" s="2462"/>
      <c r="E152" s="2204"/>
      <c r="F152" s="2383" t="str">
        <f>INDEX(PT_DIFFERENTIATION_VTAR,MATCH(A152,PT_DIFFERENTIATION_VTAR_ID,0))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2" s="2427" t="str">
        <f>INDEX(PT_DIFFERENTIATION_NTAR,MATCH(B152,PT_DIFFERENTIATION_NTAR_ID,0))</f>
        <v>Тариф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
</v>
      </c>
      <c r="H152" s="1862"/>
      <c r="I152" s="1739">
        <v>46388</v>
      </c>
      <c r="J152" s="1773">
        <v>46752</v>
      </c>
      <c r="K152" s="1778">
        <v>55.119</v>
      </c>
      <c r="L152" s="1862" t="s">
        <v>311</v>
      </c>
      <c r="M152" s="2171"/>
      <c r="N152" s="334"/>
      <c r="O152" s="1624"/>
      <c r="P152" s="1624"/>
      <c r="AH152" s="1631">
        <v>0</v>
      </c>
    </row>
    <row s="1635" customFormat="1" customHeight="1" ht="18.75">
      <c r="A153" s="1780"/>
      <c r="B153" s="1780"/>
      <c r="C153" s="369" t="s">
        <v>1150</v>
      </c>
      <c r="D153" s="2462"/>
      <c r="E153" s="2204"/>
      <c r="F153" s="2383"/>
      <c r="G153" s="2427"/>
      <c r="H153" s="1500"/>
      <c r="I153" s="651" t="s">
        <v>1149</v>
      </c>
      <c r="J153" s="571"/>
      <c r="K153" s="1500"/>
      <c r="L153" s="214"/>
      <c r="M153" s="1861"/>
      <c r="N153" s="334"/>
      <c r="O153" s="1624"/>
      <c r="P153" s="1624"/>
      <c r="AH153" s="1631">
        <v>0</v>
      </c>
    </row>
    <row s="1635" customFormat="1" customHeight="1" ht="0.75">
      <c r="A154" s="1780"/>
      <c r="B154" s="1780"/>
      <c r="C154" s="369" t="s">
        <v>1159</v>
      </c>
      <c r="D154" s="2462"/>
      <c r="E154" s="2204"/>
      <c r="F154" s="2383"/>
      <c r="G154" s="400"/>
      <c r="H154" s="1500"/>
      <c r="I154" s="651"/>
      <c r="J154" s="571"/>
      <c r="K154" s="1500"/>
      <c r="L154" s="214"/>
      <c r="M154" s="341"/>
      <c r="N154" s="334"/>
      <c r="O154" s="1624"/>
      <c r="P154" s="1624"/>
      <c r="AH154" s="1631">
        <v>0</v>
      </c>
    </row>
    <row s="1635" customFormat="1" customHeight="1" ht="45" hidden="1">
      <c r="A155" s="1780" t="s">
        <v>174</v>
      </c>
      <c r="B155" s="1780" t="s">
        <v>175</v>
      </c>
      <c r="C155" s="369"/>
      <c r="D155" s="2462"/>
      <c r="E155" s="2204"/>
      <c r="F155" s="2383"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427" t="str">
        <f>INDEX(PT_DIFFERENTIATION_NTAR,MATCH(B155,PT_DIFFERENTIATION_NTAR_ID,0))</f>
        <v/>
      </c>
      <c r="H155" s="1862"/>
      <c r="I155" s="1739"/>
      <c r="J155" s="1773"/>
      <c r="K155" s="1778"/>
      <c r="L155" s="1862" t="s">
        <v>311</v>
      </c>
      <c r="M155" s="341"/>
      <c r="N155" s="334"/>
      <c r="O155" s="1624"/>
      <c r="P155" s="1624"/>
      <c r="AH155" s="1631">
        <v>0</v>
      </c>
    </row>
    <row s="1635" customFormat="1" customHeight="1" ht="18.75" hidden="1">
      <c r="A156" s="1780"/>
      <c r="B156" s="1780"/>
      <c r="C156" s="369" t="s">
        <v>1150</v>
      </c>
      <c r="D156" s="2462"/>
      <c r="E156" s="2204"/>
      <c r="F156" s="2383"/>
      <c r="G156" s="2427"/>
      <c r="H156" s="1500"/>
      <c r="I156" s="651" t="s">
        <v>1149</v>
      </c>
      <c r="J156" s="571"/>
      <c r="K156" s="1500"/>
      <c r="L156" s="214"/>
      <c r="M156" s="341"/>
      <c r="N156" s="334"/>
      <c r="O156" s="1624"/>
      <c r="P156" s="1624"/>
      <c r="AH156" s="1631">
        <v>0</v>
      </c>
    </row>
    <row s="1635" customFormat="1" customHeight="1" ht="0.75" hidden="1">
      <c r="A157" s="1780"/>
      <c r="B157" s="1780"/>
      <c r="C157" s="369" t="s">
        <v>1159</v>
      </c>
      <c r="D157" s="2462"/>
      <c r="E157" s="2204"/>
      <c r="F157" s="2383"/>
      <c r="G157" s="400"/>
      <c r="H157" s="1500"/>
      <c r="I157" s="651"/>
      <c r="J157" s="571"/>
      <c r="K157" s="1500"/>
      <c r="L157" s="214"/>
      <c r="M157" s="341"/>
      <c r="N157" s="334"/>
      <c r="O157" s="1624"/>
      <c r="P157" s="1624"/>
      <c r="AH157" s="1631">
        <v>0</v>
      </c>
    </row>
    <row s="1635" customFormat="1" customHeight="1" ht="45" hidden="1">
      <c r="A158" s="1780" t="s">
        <v>180</v>
      </c>
      <c r="B158" s="1780" t="s">
        <v>181</v>
      </c>
      <c r="C158" s="369"/>
      <c r="D158" s="2462"/>
      <c r="E158" s="2204"/>
      <c r="F158" s="2383"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427" t="str">
        <f>INDEX(PT_DIFFERENTIATION_NTAR,MATCH(B158,PT_DIFFERENTIATION_NTAR_ID,0))</f>
        <v/>
      </c>
      <c r="H158" s="1862"/>
      <c r="I158" s="1739"/>
      <c r="J158" s="1773"/>
      <c r="K158" s="1778"/>
      <c r="L158" s="1862" t="s">
        <v>311</v>
      </c>
      <c r="M158" s="341"/>
      <c r="N158" s="334"/>
      <c r="O158" s="1624"/>
      <c r="P158" s="1624"/>
      <c r="AH158" s="1631">
        <v>0</v>
      </c>
    </row>
    <row s="1635" customFormat="1" customHeight="1" ht="18.75" hidden="1">
      <c r="A159" s="1780"/>
      <c r="B159" s="1780"/>
      <c r="C159" s="369" t="s">
        <v>1150</v>
      </c>
      <c r="D159" s="2462"/>
      <c r="E159" s="2204"/>
      <c r="F159" s="2383"/>
      <c r="G159" s="2427"/>
      <c r="H159" s="1500"/>
      <c r="I159" s="651" t="s">
        <v>1149</v>
      </c>
      <c r="J159" s="571"/>
      <c r="K159" s="1500"/>
      <c r="L159" s="214"/>
      <c r="M159" s="341"/>
      <c r="N159" s="334"/>
      <c r="O159" s="1624"/>
      <c r="P159" s="1624"/>
      <c r="AH159" s="1631">
        <v>0</v>
      </c>
    </row>
    <row s="1635" customFormat="1" customHeight="1" ht="0.75" hidden="1">
      <c r="A160" s="1780"/>
      <c r="B160" s="1780"/>
      <c r="C160" s="369" t="s">
        <v>1159</v>
      </c>
      <c r="D160" s="2462"/>
      <c r="E160" s="2204"/>
      <c r="F160" s="2383"/>
      <c r="G160" s="400"/>
      <c r="H160" s="1500"/>
      <c r="I160" s="651"/>
      <c r="J160" s="571"/>
      <c r="K160" s="1500"/>
      <c r="L160" s="214"/>
      <c r="M160" s="341"/>
      <c r="N160" s="334"/>
      <c r="O160" s="1624"/>
      <c r="P160" s="1624"/>
      <c r="AH160" s="1631">
        <v>0</v>
      </c>
    </row>
    <row s="1635" customFormat="1" customHeight="1" ht="18.75" hidden="1">
      <c r="A161" s="1780" t="s">
        <v>186</v>
      </c>
      <c r="B161" s="1780" t="s">
        <v>187</v>
      </c>
      <c r="C161" s="369"/>
      <c r="D161" s="2462"/>
      <c r="E161" s="2204"/>
      <c r="F161" s="2383" t="str">
        <f>INDEX(PT_DIFFERENTIATION_VTAR,MATCH(A161,PT_DIFFERENTIATION_VTAR_ID,0))</f>
        <v>Тарифы на услуги по передаче тепловой энергии</v>
      </c>
      <c r="G161" s="2427" t="str">
        <f>INDEX(PT_DIFFERENTIATION_NTAR,MATCH(B161,PT_DIFFERENTIATION_NTAR_ID,0))</f>
        <v/>
      </c>
      <c r="H161" s="1862"/>
      <c r="I161" s="1739"/>
      <c r="J161" s="1773"/>
      <c r="K161" s="1778"/>
      <c r="L161" s="1862" t="s">
        <v>311</v>
      </c>
      <c r="M161" s="341"/>
      <c r="N161" s="334"/>
      <c r="O161" s="1624"/>
      <c r="P161" s="1624"/>
      <c r="AH161" s="1631">
        <v>0</v>
      </c>
    </row>
    <row s="1635" customFormat="1" customHeight="1" ht="18.75" hidden="1">
      <c r="A162" s="1780"/>
      <c r="B162" s="1780"/>
      <c r="C162" s="369" t="s">
        <v>1150</v>
      </c>
      <c r="D162" s="2462"/>
      <c r="E162" s="2204"/>
      <c r="F162" s="2383"/>
      <c r="G162" s="2427"/>
      <c r="H162" s="1500"/>
      <c r="I162" s="651" t="s">
        <v>1149</v>
      </c>
      <c r="J162" s="571"/>
      <c r="K162" s="1500"/>
      <c r="L162" s="214"/>
      <c r="M162" s="341"/>
      <c r="N162" s="334"/>
      <c r="O162" s="1624"/>
      <c r="P162" s="1624"/>
      <c r="AH162" s="1631">
        <v>0</v>
      </c>
    </row>
    <row s="1635" customFormat="1" customHeight="1" ht="0.75" hidden="1">
      <c r="A163" s="1780"/>
      <c r="B163" s="1780"/>
      <c r="C163" s="369" t="s">
        <v>1159</v>
      </c>
      <c r="D163" s="2462"/>
      <c r="E163" s="2204"/>
      <c r="F163" s="2383"/>
      <c r="G163" s="400"/>
      <c r="H163" s="1500"/>
      <c r="I163" s="651"/>
      <c r="J163" s="571"/>
      <c r="K163" s="1500"/>
      <c r="L163" s="214"/>
      <c r="M163" s="341"/>
      <c r="N163" s="334"/>
      <c r="O163" s="1624"/>
      <c r="P163" s="1624"/>
      <c r="AH163" s="1631">
        <v>0</v>
      </c>
    </row>
    <row s="1635" customFormat="1" customHeight="1" ht="18.75" hidden="1">
      <c r="A164" s="1780" t="s">
        <v>192</v>
      </c>
      <c r="B164" s="1780" t="s">
        <v>193</v>
      </c>
      <c r="C164" s="369"/>
      <c r="D164" s="2462"/>
      <c r="E164" s="2204"/>
      <c r="F164" s="2383" t="str">
        <f>INDEX(PT_DIFFERENTIATION_VTAR,MATCH(A164,PT_DIFFERENTIATION_VTAR_ID,0))</f>
        <v>Тарифы на услуги по передаче теплоносителя</v>
      </c>
      <c r="G164" s="2427" t="str">
        <f>INDEX(PT_DIFFERENTIATION_NTAR,MATCH(B164,PT_DIFFERENTIATION_NTAR_ID,0))</f>
        <v/>
      </c>
      <c r="H164" s="1862"/>
      <c r="I164" s="1739"/>
      <c r="J164" s="1773"/>
      <c r="K164" s="1778"/>
      <c r="L164" s="1862" t="s">
        <v>311</v>
      </c>
      <c r="M164" s="341"/>
      <c r="N164" s="334"/>
      <c r="O164" s="1624"/>
      <c r="P164" s="1624"/>
      <c r="AH164" s="1631">
        <v>0</v>
      </c>
    </row>
    <row s="1635" customFormat="1" customHeight="1" ht="18.75" hidden="1">
      <c r="A165" s="1780"/>
      <c r="B165" s="1780"/>
      <c r="C165" s="369" t="s">
        <v>1150</v>
      </c>
      <c r="D165" s="2462"/>
      <c r="E165" s="2204"/>
      <c r="F165" s="2383"/>
      <c r="G165" s="2427"/>
      <c r="H165" s="1500"/>
      <c r="I165" s="651" t="s">
        <v>1149</v>
      </c>
      <c r="J165" s="571"/>
      <c r="K165" s="1500"/>
      <c r="L165" s="214"/>
      <c r="M165" s="341"/>
      <c r="N165" s="334"/>
      <c r="O165" s="1624"/>
      <c r="P165" s="1624"/>
      <c r="AH165" s="1631">
        <v>0</v>
      </c>
    </row>
    <row s="1635" customFormat="1" customHeight="1" ht="0.75" hidden="1">
      <c r="A166" s="1780"/>
      <c r="B166" s="1780"/>
      <c r="C166" s="369" t="s">
        <v>1159</v>
      </c>
      <c r="D166" s="2462"/>
      <c r="E166" s="2204"/>
      <c r="F166" s="2383"/>
      <c r="G166" s="400"/>
      <c r="H166" s="1500"/>
      <c r="I166" s="651"/>
      <c r="J166" s="571"/>
      <c r="K166" s="1500"/>
      <c r="L166" s="214"/>
      <c r="M166" s="341"/>
      <c r="N166" s="334"/>
      <c r="O166" s="1624"/>
      <c r="P166" s="1624"/>
      <c r="AH166" s="1631">
        <v>0</v>
      </c>
    </row>
    <row s="1635" customFormat="1" customHeight="1" ht="18.75" hidden="1">
      <c r="A167" s="1780" t="s">
        <v>198</v>
      </c>
      <c r="B167" s="1780" t="s">
        <v>199</v>
      </c>
      <c r="C167" s="369"/>
      <c r="D167" s="2462"/>
      <c r="E167" s="2204"/>
      <c r="F167" s="2383"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427" t="str">
        <f>INDEX(PT_DIFFERENTIATION_NTAR,MATCH(B167,PT_DIFFERENTIATION_NTAR_ID,0))</f>
        <v/>
      </c>
      <c r="H167" s="1862"/>
      <c r="I167" s="1739"/>
      <c r="J167" s="1773"/>
      <c r="K167" s="1778"/>
      <c r="L167" s="1862" t="s">
        <v>311</v>
      </c>
      <c r="M167" s="341"/>
      <c r="N167" s="334"/>
      <c r="O167" s="1624"/>
      <c r="P167" s="1624"/>
      <c r="AH167" s="1631">
        <v>0</v>
      </c>
    </row>
    <row s="1635" customFormat="1" customHeight="1" ht="18.75" hidden="1">
      <c r="A168" s="1780"/>
      <c r="B168" s="1780"/>
      <c r="C168" s="369" t="s">
        <v>1150</v>
      </c>
      <c r="D168" s="2462"/>
      <c r="E168" s="2204"/>
      <c r="F168" s="2383"/>
      <c r="G168" s="2427"/>
      <c r="H168" s="1500"/>
      <c r="I168" s="651" t="s">
        <v>1149</v>
      </c>
      <c r="J168" s="571"/>
      <c r="K168" s="1500"/>
      <c r="L168" s="214"/>
      <c r="M168" s="341"/>
      <c r="N168" s="334"/>
      <c r="O168" s="1624"/>
      <c r="P168" s="1624"/>
      <c r="AH168" s="1631">
        <v>0</v>
      </c>
    </row>
    <row s="1635" customFormat="1" customHeight="1" ht="0.75" hidden="1">
      <c r="A169" s="1780"/>
      <c r="B169" s="1780"/>
      <c r="C169" s="369" t="s">
        <v>1159</v>
      </c>
      <c r="D169" s="2462"/>
      <c r="E169" s="2204"/>
      <c r="F169" s="2383"/>
      <c r="G169" s="400"/>
      <c r="H169" s="1500"/>
      <c r="I169" s="651"/>
      <c r="J169" s="571"/>
      <c r="K169" s="1500"/>
      <c r="L169" s="214"/>
      <c r="M169" s="341"/>
      <c r="N169" s="334"/>
      <c r="O169" s="1624"/>
      <c r="P169" s="1624"/>
      <c r="AH169" s="1631">
        <v>0</v>
      </c>
    </row>
    <row s="1635" customFormat="1" customHeight="1" ht="18.75" hidden="1">
      <c r="A170" s="1780" t="s">
        <v>204</v>
      </c>
      <c r="B170" s="1780" t="s">
        <v>205</v>
      </c>
      <c r="C170" s="369"/>
      <c r="D170" s="2462"/>
      <c r="E170" s="2204"/>
      <c r="F170" s="2383" t="str">
        <f>INDEX(PT_DIFFERENTIATION_VTAR,MATCH(A170,PT_DIFFERENTIATION_VTAR_ID,0))</f>
        <v>Плата за подключение (технологическое присоединение) к системе теплоснабжения</v>
      </c>
      <c r="G170" s="2427" t="str">
        <f>INDEX(PT_DIFFERENTIATION_NTAR,MATCH(B170,PT_DIFFERENTIATION_NTAR_ID,0))</f>
        <v/>
      </c>
      <c r="H170" s="1862"/>
      <c r="I170" s="1739"/>
      <c r="J170" s="1773"/>
      <c r="K170" s="1778"/>
      <c r="L170" s="1862" t="s">
        <v>311</v>
      </c>
      <c r="M170" s="341"/>
      <c r="N170" s="334"/>
      <c r="O170" s="1624"/>
      <c r="P170" s="1624"/>
      <c r="AH170" s="1631">
        <v>0</v>
      </c>
    </row>
    <row s="1635" customFormat="1" customHeight="1" ht="18.75" hidden="1">
      <c r="A171" s="1780"/>
      <c r="B171" s="1780"/>
      <c r="C171" s="369" t="s">
        <v>1150</v>
      </c>
      <c r="D171" s="2462"/>
      <c r="E171" s="2204"/>
      <c r="F171" s="2383"/>
      <c r="G171" s="2427"/>
      <c r="H171" s="1500"/>
      <c r="I171" s="651" t="s">
        <v>1149</v>
      </c>
      <c r="J171" s="571"/>
      <c r="K171" s="1500"/>
      <c r="L171" s="214"/>
      <c r="M171" s="341"/>
      <c r="N171" s="334"/>
      <c r="O171" s="1624"/>
      <c r="P171" s="1624"/>
      <c r="AH171" s="1631">
        <v>0</v>
      </c>
    </row>
    <row s="1635" customFormat="1" customHeight="1" ht="0.75" hidden="1">
      <c r="A172" s="1780"/>
      <c r="B172" s="1780"/>
      <c r="C172" s="369" t="s">
        <v>1159</v>
      </c>
      <c r="D172" s="2462"/>
      <c r="E172" s="2204"/>
      <c r="F172" s="2383"/>
      <c r="G172" s="400"/>
      <c r="H172" s="1500"/>
      <c r="I172" s="651"/>
      <c r="J172" s="571"/>
      <c r="K172" s="1500"/>
      <c r="L172" s="214"/>
      <c r="M172" s="341"/>
      <c r="N172" s="334"/>
      <c r="O172" s="1624"/>
      <c r="P172" s="1624"/>
      <c r="AH172" s="1631">
        <v>0</v>
      </c>
    </row>
    <row s="1635" customFormat="1" customHeight="1" ht="18.75" hidden="1">
      <c r="A173" s="1780" t="s">
        <v>210</v>
      </c>
      <c r="B173" s="1780" t="s">
        <v>211</v>
      </c>
      <c r="C173" s="369"/>
      <c r="D173" s="2462"/>
      <c r="E173" s="2204"/>
      <c r="F173" s="2383" t="str">
        <f>INDEX(PT_DIFFERENTIATION_VTAR,MATCH(A173,PT_DIFFERENTIATION_VTAR_ID,0))</f>
        <v>Плата за подключение (технологическое присоединение) к системе теплоснабжения (индивидуальная)</v>
      </c>
      <c r="G173" s="2427" t="str">
        <f>INDEX(PT_DIFFERENTIATION_NTAR,MATCH(B173,PT_DIFFERENTIATION_NTAR_ID,0))</f>
        <v/>
      </c>
      <c r="H173" s="1989"/>
      <c r="I173" s="1739"/>
      <c r="J173" s="1773"/>
      <c r="K173" s="1778"/>
      <c r="L173" s="1989" t="s">
        <v>311</v>
      </c>
      <c r="M173" s="341"/>
      <c r="N173" s="334"/>
      <c r="O173" s="1624"/>
      <c r="P173" s="1624"/>
      <c r="AH173" s="1631">
        <v>0</v>
      </c>
    </row>
    <row s="1635" customFormat="1" customHeight="1" ht="18.75" hidden="1">
      <c r="A174" s="1780"/>
      <c r="B174" s="1780"/>
      <c r="C174" s="369" t="s">
        <v>1150</v>
      </c>
      <c r="D174" s="2462"/>
      <c r="E174" s="2204"/>
      <c r="F174" s="2383"/>
      <c r="G174" s="2427"/>
      <c r="H174" s="1500"/>
      <c r="I174" s="651" t="s">
        <v>1149</v>
      </c>
      <c r="J174" s="571"/>
      <c r="K174" s="1500"/>
      <c r="L174" s="214"/>
      <c r="M174" s="341"/>
      <c r="N174" s="334"/>
      <c r="O174" s="1624"/>
      <c r="P174" s="1624"/>
      <c r="AH174" s="1631">
        <v>0</v>
      </c>
    </row>
    <row s="1635" customFormat="1" customHeight="1" ht="0.75" hidden="1">
      <c r="A175" s="1780"/>
      <c r="B175" s="1780"/>
      <c r="C175" s="369" t="s">
        <v>1159</v>
      </c>
      <c r="D175" s="2462"/>
      <c r="E175" s="2204"/>
      <c r="F175" s="2383"/>
      <c r="G175" s="400"/>
      <c r="H175" s="1500"/>
      <c r="I175" s="651"/>
      <c r="J175" s="571"/>
      <c r="K175" s="1500"/>
      <c r="L175" s="214"/>
      <c r="M175" s="341"/>
      <c r="N175" s="334"/>
      <c r="O175" s="1624"/>
      <c r="P175" s="1624"/>
      <c r="AH175" s="1631">
        <v>0</v>
      </c>
    </row>
    <row s="1635" customFormat="1" customHeight="1" ht="18.75" hidden="1">
      <c r="A176" s="1780" t="s">
        <v>230</v>
      </c>
      <c r="B176" s="1780" t="s">
        <v>231</v>
      </c>
      <c r="C176" s="369"/>
      <c r="D176" s="2462"/>
      <c r="E176" s="2204"/>
      <c r="F176" s="2383" t="str">
        <f>INDEX(PT_DIFFERENTIATION_VTAR,MATCH(A176,PT_DIFFERENTIATION_VTAR_ID,0))</f>
        <v>Тариф на питьевую воду (питьевое водоснабжение)</v>
      </c>
      <c r="G176" s="2427" t="str">
        <f>INDEX(PT_DIFFERENTIATION_NTAR,MATCH(B176,PT_DIFFERENTIATION_NTAR_ID,0))</f>
        <v/>
      </c>
      <c r="H176" s="1862"/>
      <c r="I176" s="1739"/>
      <c r="J176" s="1773"/>
      <c r="K176" s="1778"/>
      <c r="L176" s="1862" t="s">
        <v>311</v>
      </c>
      <c r="M176" s="341"/>
      <c r="N176" s="334"/>
      <c r="O176" s="1624"/>
      <c r="P176" s="1624"/>
      <c r="AH176" s="1631">
        <v>0</v>
      </c>
    </row>
    <row s="1635" customFormat="1" customHeight="1" ht="18.75" hidden="1">
      <c r="A177" s="1780"/>
      <c r="B177" s="1780"/>
      <c r="C177" s="369" t="s">
        <v>1150</v>
      </c>
      <c r="D177" s="2462"/>
      <c r="E177" s="2204"/>
      <c r="F177" s="2383"/>
      <c r="G177" s="2427"/>
      <c r="H177" s="1500"/>
      <c r="I177" s="651" t="s">
        <v>1149</v>
      </c>
      <c r="J177" s="571"/>
      <c r="K177" s="1500"/>
      <c r="L177" s="214"/>
      <c r="M177" s="341"/>
      <c r="N177" s="334"/>
      <c r="O177" s="1624"/>
      <c r="P177" s="1624"/>
      <c r="AH177" s="1631">
        <v>0</v>
      </c>
    </row>
    <row s="1635" customFormat="1" customHeight="1" ht="0.75" hidden="1">
      <c r="A178" s="1780"/>
      <c r="B178" s="1780"/>
      <c r="C178" s="369" t="s">
        <v>1159</v>
      </c>
      <c r="D178" s="2462"/>
      <c r="E178" s="2204"/>
      <c r="F178" s="2383"/>
      <c r="G178" s="400"/>
      <c r="H178" s="1500"/>
      <c r="I178" s="651"/>
      <c r="J178" s="571"/>
      <c r="K178" s="1500"/>
      <c r="L178" s="214"/>
      <c r="M178" s="341"/>
      <c r="N178" s="334"/>
      <c r="O178" s="1624"/>
      <c r="P178" s="1624"/>
      <c r="AH178" s="1631">
        <v>0</v>
      </c>
    </row>
    <row s="1635" customFormat="1" customHeight="1" ht="18.75" hidden="1">
      <c r="A179" s="1780" t="s">
        <v>235</v>
      </c>
      <c r="B179" s="1780" t="s">
        <v>236</v>
      </c>
      <c r="C179" s="369"/>
      <c r="D179" s="2462"/>
      <c r="E179" s="2204"/>
      <c r="F179" s="2383" t="str">
        <f>INDEX(PT_DIFFERENTIATION_VTAR,MATCH(A179,PT_DIFFERENTIATION_VTAR_ID,0))</f>
        <v>Тариф на техническую воду</v>
      </c>
      <c r="G179" s="2427" t="str">
        <f>INDEX(PT_DIFFERENTIATION_NTAR,MATCH(B179,PT_DIFFERENTIATION_NTAR_ID,0))</f>
        <v/>
      </c>
      <c r="H179" s="1862"/>
      <c r="I179" s="1739"/>
      <c r="J179" s="1773"/>
      <c r="K179" s="1778"/>
      <c r="L179" s="1862" t="s">
        <v>311</v>
      </c>
      <c r="M179" s="341"/>
      <c r="N179" s="334"/>
      <c r="O179" s="1624"/>
      <c r="P179" s="1624"/>
      <c r="AH179" s="1631">
        <v>0</v>
      </c>
    </row>
    <row s="1635" customFormat="1" customHeight="1" ht="18.75" hidden="1">
      <c r="A180" s="1780"/>
      <c r="B180" s="1780"/>
      <c r="C180" s="369" t="s">
        <v>1150</v>
      </c>
      <c r="D180" s="2462"/>
      <c r="E180" s="2204"/>
      <c r="F180" s="2383"/>
      <c r="G180" s="2427"/>
      <c r="H180" s="1500"/>
      <c r="I180" s="651" t="s">
        <v>1149</v>
      </c>
      <c r="J180" s="571"/>
      <c r="K180" s="1500"/>
      <c r="L180" s="214"/>
      <c r="M180" s="341"/>
      <c r="N180" s="334"/>
      <c r="O180" s="1624"/>
      <c r="P180" s="1624"/>
      <c r="AH180" s="1631">
        <v>0</v>
      </c>
    </row>
    <row s="1635" customFormat="1" customHeight="1" ht="0.75" hidden="1">
      <c r="A181" s="1780"/>
      <c r="B181" s="1780"/>
      <c r="C181" s="369" t="s">
        <v>1159</v>
      </c>
      <c r="D181" s="2462"/>
      <c r="E181" s="2204"/>
      <c r="F181" s="2383"/>
      <c r="G181" s="400"/>
      <c r="H181" s="1500"/>
      <c r="I181" s="651"/>
      <c r="J181" s="571"/>
      <c r="K181" s="1500"/>
      <c r="L181" s="214"/>
      <c r="M181" s="341"/>
      <c r="N181" s="334"/>
      <c r="O181" s="1624"/>
      <c r="P181" s="1624"/>
      <c r="AH181" s="1631">
        <v>0</v>
      </c>
    </row>
    <row s="1635" customFormat="1" customHeight="1" ht="18.75" hidden="1">
      <c r="A182" s="1780" t="s">
        <v>240</v>
      </c>
      <c r="B182" s="1780" t="s">
        <v>241</v>
      </c>
      <c r="C182" s="369"/>
      <c r="D182" s="2462"/>
      <c r="E182" s="2204"/>
      <c r="F182" s="2383" t="str">
        <f>INDEX(PT_DIFFERENTIATION_VTAR,MATCH(A182,PT_DIFFERENTIATION_VTAR_ID,0))</f>
        <v>Тариф на транспортировку воды</v>
      </c>
      <c r="G182" s="2427" t="str">
        <f>INDEX(PT_DIFFERENTIATION_NTAR,MATCH(B182,PT_DIFFERENTIATION_NTAR_ID,0))</f>
        <v/>
      </c>
      <c r="H182" s="1862"/>
      <c r="I182" s="1739"/>
      <c r="J182" s="1773"/>
      <c r="K182" s="1778"/>
      <c r="L182" s="1862" t="s">
        <v>311</v>
      </c>
      <c r="M182" s="341"/>
      <c r="N182" s="334"/>
      <c r="O182" s="1624"/>
      <c r="P182" s="1624"/>
      <c r="AH182" s="1631">
        <v>0</v>
      </c>
    </row>
    <row s="1635" customFormat="1" customHeight="1" ht="18.75" hidden="1">
      <c r="A183" s="1780"/>
      <c r="B183" s="1780"/>
      <c r="C183" s="369" t="s">
        <v>1150</v>
      </c>
      <c r="D183" s="2462"/>
      <c r="E183" s="2204"/>
      <c r="F183" s="2383"/>
      <c r="G183" s="2427"/>
      <c r="H183" s="1500"/>
      <c r="I183" s="651" t="s">
        <v>1149</v>
      </c>
      <c r="J183" s="571"/>
      <c r="K183" s="1500"/>
      <c r="L183" s="214"/>
      <c r="M183" s="341"/>
      <c r="N183" s="334"/>
      <c r="O183" s="1624"/>
      <c r="P183" s="1624"/>
      <c r="AH183" s="1631">
        <v>0</v>
      </c>
    </row>
    <row s="1635" customFormat="1" customHeight="1" ht="0.75" hidden="1">
      <c r="A184" s="1780"/>
      <c r="B184" s="1780"/>
      <c r="C184" s="369" t="s">
        <v>1159</v>
      </c>
      <c r="D184" s="2462"/>
      <c r="E184" s="2204"/>
      <c r="F184" s="2383"/>
      <c r="G184" s="400"/>
      <c r="H184" s="1500"/>
      <c r="I184" s="651"/>
      <c r="J184" s="571"/>
      <c r="K184" s="1500"/>
      <c r="L184" s="214"/>
      <c r="M184" s="341"/>
      <c r="N184" s="334"/>
      <c r="O184" s="1624"/>
      <c r="P184" s="1624"/>
      <c r="AH184" s="1631">
        <v>0</v>
      </c>
    </row>
    <row s="1635" customFormat="1" customHeight="1" ht="18.75" hidden="1">
      <c r="A185" s="1780" t="s">
        <v>245</v>
      </c>
      <c r="B185" s="1780" t="s">
        <v>246</v>
      </c>
      <c r="C185" s="369"/>
      <c r="D185" s="2462"/>
      <c r="E185" s="2204"/>
      <c r="F185" s="2383" t="str">
        <f>INDEX(PT_DIFFERENTIATION_VTAR,MATCH(A185,PT_DIFFERENTIATION_VTAR_ID,0))</f>
        <v>Тариф на подвоз воды</v>
      </c>
      <c r="G185" s="2427" t="str">
        <f>INDEX(PT_DIFFERENTIATION_NTAR,MATCH(B185,PT_DIFFERENTIATION_NTAR_ID,0))</f>
        <v/>
      </c>
      <c r="H185" s="1862"/>
      <c r="I185" s="1739"/>
      <c r="J185" s="1773"/>
      <c r="K185" s="1778"/>
      <c r="L185" s="1862" t="s">
        <v>311</v>
      </c>
      <c r="M185" s="341"/>
      <c r="N185" s="334"/>
      <c r="O185" s="1624"/>
      <c r="P185" s="1624"/>
      <c r="AH185" s="1631">
        <v>0</v>
      </c>
    </row>
    <row s="1635" customFormat="1" customHeight="1" ht="18.75" hidden="1">
      <c r="A186" s="1780"/>
      <c r="B186" s="1780"/>
      <c r="C186" s="369" t="s">
        <v>1150</v>
      </c>
      <c r="D186" s="2462"/>
      <c r="E186" s="2204"/>
      <c r="F186" s="2383"/>
      <c r="G186" s="2427"/>
      <c r="H186" s="1500"/>
      <c r="I186" s="651" t="s">
        <v>1149</v>
      </c>
      <c r="J186" s="571"/>
      <c r="K186" s="1500"/>
      <c r="L186" s="214"/>
      <c r="M186" s="341"/>
      <c r="N186" s="334"/>
      <c r="O186" s="1624"/>
      <c r="P186" s="1624"/>
      <c r="AH186" s="1631">
        <v>0</v>
      </c>
    </row>
    <row s="1635" customFormat="1" customHeight="1" ht="0.75" hidden="1">
      <c r="A187" s="1780"/>
      <c r="B187" s="1780"/>
      <c r="C187" s="369" t="s">
        <v>1159</v>
      </c>
      <c r="D187" s="2462"/>
      <c r="E187" s="2204"/>
      <c r="F187" s="2383"/>
      <c r="G187" s="400"/>
      <c r="H187" s="1500"/>
      <c r="I187" s="651"/>
      <c r="J187" s="571"/>
      <c r="K187" s="1500"/>
      <c r="L187" s="214"/>
      <c r="M187" s="341"/>
      <c r="N187" s="334"/>
      <c r="O187" s="1624"/>
      <c r="P187" s="1624"/>
      <c r="AH187" s="1631">
        <v>0</v>
      </c>
    </row>
    <row s="1635" customFormat="1" customHeight="1" ht="18.75" hidden="1">
      <c r="A188" s="1780" t="s">
        <v>250</v>
      </c>
      <c r="B188" s="1780" t="s">
        <v>251</v>
      </c>
      <c r="C188" s="369"/>
      <c r="D188" s="2462"/>
      <c r="E188" s="2204"/>
      <c r="F188" s="2383" t="str">
        <f>INDEX(PT_DIFFERENTIATION_VTAR,MATCH(A188,PT_DIFFERENTIATION_VTAR_ID,0))</f>
        <v>Тариф на подключение (технологическое присоединение) к централизованной системе холодного водоснабжения</v>
      </c>
      <c r="G188" s="2427" t="str">
        <f>INDEX(PT_DIFFERENTIATION_NTAR,MATCH(B188,PT_DIFFERENTIATION_NTAR_ID,0))</f>
        <v/>
      </c>
      <c r="H188" s="1862"/>
      <c r="I188" s="1739"/>
      <c r="J188" s="1773"/>
      <c r="K188" s="1778"/>
      <c r="L188" s="1862" t="s">
        <v>311</v>
      </c>
      <c r="M188" s="341"/>
      <c r="N188" s="334"/>
      <c r="O188" s="1624"/>
      <c r="P188" s="1624"/>
      <c r="AH188" s="1631">
        <v>0</v>
      </c>
    </row>
    <row s="1635" customFormat="1" customHeight="1" ht="18.75" hidden="1">
      <c r="A189" s="1780"/>
      <c r="B189" s="1780"/>
      <c r="C189" s="369" t="s">
        <v>1150</v>
      </c>
      <c r="D189" s="2462"/>
      <c r="E189" s="2204"/>
      <c r="F189" s="2383"/>
      <c r="G189" s="2427"/>
      <c r="H189" s="1500"/>
      <c r="I189" s="651" t="s">
        <v>1149</v>
      </c>
      <c r="J189" s="571"/>
      <c r="K189" s="1500"/>
      <c r="L189" s="214"/>
      <c r="M189" s="341"/>
      <c r="N189" s="334"/>
      <c r="O189" s="1624"/>
      <c r="P189" s="1624"/>
      <c r="AH189" s="1631">
        <v>0</v>
      </c>
    </row>
    <row s="1635" customFormat="1" customHeight="1" ht="0.75" hidden="1">
      <c r="A190" s="1780"/>
      <c r="B190" s="1780"/>
      <c r="C190" s="369" t="s">
        <v>1159</v>
      </c>
      <c r="D190" s="2462"/>
      <c r="E190" s="2204"/>
      <c r="F190" s="2383"/>
      <c r="G190" s="400"/>
      <c r="H190" s="1500"/>
      <c r="I190" s="651"/>
      <c r="J190" s="571"/>
      <c r="K190" s="1500"/>
      <c r="L190" s="214"/>
      <c r="M190" s="341"/>
      <c r="N190" s="334"/>
      <c r="O190" s="1624"/>
      <c r="P190" s="1624"/>
      <c r="AH190" s="1631">
        <v>0</v>
      </c>
    </row>
    <row s="1635" customFormat="1" customHeight="1" ht="18.75" hidden="1">
      <c r="A191" s="1780" t="s">
        <v>255</v>
      </c>
      <c r="B191" s="1780" t="s">
        <v>256</v>
      </c>
      <c r="C191" s="369"/>
      <c r="D191" s="2462"/>
      <c r="E191" s="2204"/>
      <c r="F191" s="2383" t="str">
        <f>INDEX(PT_DIFFERENTIATION_VTAR,MATCH(A191,PT_DIFFERENTIATION_VTAR_ID,0))</f>
        <v>Тариф на горячую воду (горячее водоснабжение)</v>
      </c>
      <c r="G191" s="2427" t="str">
        <f>INDEX(PT_DIFFERENTIATION_NTAR,MATCH(B191,PT_DIFFERENTIATION_NTAR_ID,0))</f>
        <v/>
      </c>
      <c r="H191" s="1862"/>
      <c r="I191" s="1739"/>
      <c r="J191" s="1773"/>
      <c r="K191" s="1778"/>
      <c r="L191" s="1862" t="s">
        <v>311</v>
      </c>
      <c r="M191" s="341"/>
      <c r="N191" s="334"/>
      <c r="O191" s="1624"/>
      <c r="P191" s="1624"/>
      <c r="AH191" s="1631">
        <v>0</v>
      </c>
    </row>
    <row s="1635" customFormat="1" customHeight="1" ht="18.75" hidden="1">
      <c r="A192" s="1780"/>
      <c r="B192" s="1780"/>
      <c r="C192" s="369" t="s">
        <v>1150</v>
      </c>
      <c r="D192" s="2462"/>
      <c r="E192" s="2204"/>
      <c r="F192" s="2383"/>
      <c r="G192" s="2427"/>
      <c r="H192" s="1500"/>
      <c r="I192" s="651" t="s">
        <v>1149</v>
      </c>
      <c r="J192" s="571"/>
      <c r="K192" s="1500"/>
      <c r="L192" s="214"/>
      <c r="M192" s="341"/>
      <c r="N192" s="334"/>
      <c r="O192" s="1624"/>
      <c r="P192" s="1624"/>
      <c r="AH192" s="1631">
        <v>0</v>
      </c>
    </row>
    <row s="1635" customFormat="1" customHeight="1" ht="0.75" hidden="1">
      <c r="A193" s="1780"/>
      <c r="B193" s="1780"/>
      <c r="C193" s="369" t="s">
        <v>1159</v>
      </c>
      <c r="D193" s="2462"/>
      <c r="E193" s="2204"/>
      <c r="F193" s="2383"/>
      <c r="G193" s="400"/>
      <c r="H193" s="1500"/>
      <c r="I193" s="651"/>
      <c r="J193" s="571"/>
      <c r="K193" s="1500"/>
      <c r="L193" s="214"/>
      <c r="M193" s="341"/>
      <c r="N193" s="334"/>
      <c r="O193" s="1624"/>
      <c r="P193" s="1624"/>
      <c r="AH193" s="1631">
        <v>0</v>
      </c>
    </row>
    <row s="1635" customFormat="1" customHeight="1" ht="18.75" hidden="1">
      <c r="A194" s="1780" t="s">
        <v>260</v>
      </c>
      <c r="B194" s="1780" t="s">
        <v>261</v>
      </c>
      <c r="C194" s="369"/>
      <c r="D194" s="2462"/>
      <c r="E194" s="2204"/>
      <c r="F194" s="2383" t="str">
        <f>INDEX(PT_DIFFERENTIATION_VTAR,MATCH(A194,PT_DIFFERENTIATION_VTAR_ID,0))</f>
        <v>Тариф на транспортировку горячей воды</v>
      </c>
      <c r="G194" s="2427" t="str">
        <f>INDEX(PT_DIFFERENTIATION_NTAR,MATCH(B194,PT_DIFFERENTIATION_NTAR_ID,0))</f>
        <v/>
      </c>
      <c r="H194" s="1862"/>
      <c r="I194" s="1739"/>
      <c r="J194" s="1773"/>
      <c r="K194" s="1778"/>
      <c r="L194" s="1862" t="s">
        <v>311</v>
      </c>
      <c r="M194" s="341"/>
      <c r="N194" s="334"/>
      <c r="O194" s="1624"/>
      <c r="P194" s="1624"/>
      <c r="AH194" s="1631">
        <v>0</v>
      </c>
    </row>
    <row s="1635" customFormat="1" customHeight="1" ht="18.75" hidden="1">
      <c r="A195" s="1780"/>
      <c r="B195" s="1780"/>
      <c r="C195" s="369" t="s">
        <v>1150</v>
      </c>
      <c r="D195" s="2462"/>
      <c r="E195" s="2204"/>
      <c r="F195" s="2383"/>
      <c r="G195" s="2427"/>
      <c r="H195" s="1500"/>
      <c r="I195" s="651" t="s">
        <v>1149</v>
      </c>
      <c r="J195" s="571"/>
      <c r="K195" s="1500"/>
      <c r="L195" s="214"/>
      <c r="M195" s="341"/>
      <c r="N195" s="334"/>
      <c r="O195" s="1624"/>
      <c r="P195" s="1624"/>
      <c r="AH195" s="1631">
        <v>0</v>
      </c>
    </row>
    <row s="1635" customFormat="1" customHeight="1" ht="0.75" hidden="1">
      <c r="A196" s="1780"/>
      <c r="B196" s="1780"/>
      <c r="C196" s="369" t="s">
        <v>1159</v>
      </c>
      <c r="D196" s="2462"/>
      <c r="E196" s="2204"/>
      <c r="F196" s="2383"/>
      <c r="G196" s="400"/>
      <c r="H196" s="1500"/>
      <c r="I196" s="651"/>
      <c r="J196" s="571"/>
      <c r="K196" s="1500"/>
      <c r="L196" s="214"/>
      <c r="M196" s="341"/>
      <c r="N196" s="334"/>
      <c r="O196" s="1624"/>
      <c r="P196" s="1624"/>
      <c r="AH196" s="1631">
        <v>0</v>
      </c>
    </row>
    <row s="1635" customFormat="1" customHeight="1" ht="18.75" hidden="1">
      <c r="A197" s="1780" t="s">
        <v>265</v>
      </c>
      <c r="B197" s="1780" t="s">
        <v>266</v>
      </c>
      <c r="C197" s="369"/>
      <c r="D197" s="2462"/>
      <c r="E197" s="2204"/>
      <c r="F197" s="2383" t="str">
        <f>INDEX(PT_DIFFERENTIATION_VTAR,MATCH(A197,PT_DIFFERENTIATION_VTAR_ID,0))</f>
        <v>Тариф на подключение (технологическое присоединение) к централизованной системе горячего водоснабжения</v>
      </c>
      <c r="G197" s="2427" t="str">
        <f>INDEX(PT_DIFFERENTIATION_NTAR,MATCH(B197,PT_DIFFERENTIATION_NTAR_ID,0))</f>
        <v/>
      </c>
      <c r="H197" s="1862"/>
      <c r="I197" s="1739"/>
      <c r="J197" s="1773"/>
      <c r="K197" s="1778"/>
      <c r="L197" s="1862" t="s">
        <v>311</v>
      </c>
      <c r="M197" s="341"/>
      <c r="N197" s="334"/>
      <c r="O197" s="1624"/>
      <c r="P197" s="1624"/>
      <c r="AH197" s="1631">
        <v>0</v>
      </c>
    </row>
    <row s="1635" customFormat="1" customHeight="1" ht="18.75" hidden="1">
      <c r="A198" s="1780"/>
      <c r="B198" s="1780"/>
      <c r="C198" s="369" t="s">
        <v>1150</v>
      </c>
      <c r="D198" s="2462"/>
      <c r="E198" s="2204"/>
      <c r="F198" s="2383"/>
      <c r="G198" s="2427"/>
      <c r="H198" s="1500"/>
      <c r="I198" s="651" t="s">
        <v>1149</v>
      </c>
      <c r="J198" s="571"/>
      <c r="K198" s="1500"/>
      <c r="L198" s="214"/>
      <c r="M198" s="341"/>
      <c r="N198" s="334"/>
      <c r="O198" s="1624"/>
      <c r="P198" s="1624"/>
      <c r="AH198" s="1631">
        <v>0</v>
      </c>
    </row>
    <row s="1635" customFormat="1" customHeight="1" ht="0.75" hidden="1">
      <c r="A199" s="1780"/>
      <c r="B199" s="1780"/>
      <c r="C199" s="369" t="s">
        <v>1159</v>
      </c>
      <c r="D199" s="2462"/>
      <c r="E199" s="2204"/>
      <c r="F199" s="2383"/>
      <c r="G199" s="400"/>
      <c r="H199" s="1500"/>
      <c r="I199" s="651"/>
      <c r="J199" s="571"/>
      <c r="K199" s="1500"/>
      <c r="L199" s="214"/>
      <c r="M199" s="341"/>
      <c r="N199" s="334"/>
      <c r="O199" s="1624"/>
      <c r="P199" s="1624"/>
      <c r="AH199" s="1631">
        <v>0</v>
      </c>
    </row>
    <row s="1635" customFormat="1" customHeight="1" ht="18.75" hidden="1">
      <c r="A200" s="1780" t="s">
        <v>270</v>
      </c>
      <c r="B200" s="1780" t="s">
        <v>271</v>
      </c>
      <c r="C200" s="369"/>
      <c r="D200" s="2462"/>
      <c r="E200" s="2204"/>
      <c r="F200" s="2383" t="str">
        <f>INDEX(PT_DIFFERENTIATION_VTAR,MATCH(A200,PT_DIFFERENTIATION_VTAR_ID,0))</f>
        <v>Тариф на водоотведение</v>
      </c>
      <c r="G200" s="2427" t="str">
        <f>INDEX(PT_DIFFERENTIATION_NTAR,MATCH(B200,PT_DIFFERENTIATION_NTAR_ID,0))</f>
        <v/>
      </c>
      <c r="H200" s="1862"/>
      <c r="I200" s="1739"/>
      <c r="J200" s="1773"/>
      <c r="K200" s="1778"/>
      <c r="L200" s="1862" t="s">
        <v>311</v>
      </c>
      <c r="M200" s="341"/>
      <c r="N200" s="334"/>
      <c r="O200" s="1624"/>
      <c r="P200" s="1624"/>
      <c r="AH200" s="1631">
        <v>0</v>
      </c>
    </row>
    <row s="1635" customFormat="1" customHeight="1" ht="18.75" hidden="1">
      <c r="A201" s="1780"/>
      <c r="B201" s="1780"/>
      <c r="C201" s="369" t="s">
        <v>1150</v>
      </c>
      <c r="D201" s="2462"/>
      <c r="E201" s="2204"/>
      <c r="F201" s="2383"/>
      <c r="G201" s="2427"/>
      <c r="H201" s="1500"/>
      <c r="I201" s="651" t="s">
        <v>1149</v>
      </c>
      <c r="J201" s="571"/>
      <c r="K201" s="1500"/>
      <c r="L201" s="214"/>
      <c r="M201" s="341"/>
      <c r="N201" s="334"/>
      <c r="O201" s="1624"/>
      <c r="P201" s="1624"/>
      <c r="AH201" s="1631">
        <v>0</v>
      </c>
    </row>
    <row s="1635" customFormat="1" customHeight="1" ht="0.75" hidden="1">
      <c r="A202" s="1780"/>
      <c r="B202" s="1780"/>
      <c r="C202" s="369" t="s">
        <v>1159</v>
      </c>
      <c r="D202" s="2462"/>
      <c r="E202" s="2204"/>
      <c r="F202" s="2383"/>
      <c r="G202" s="400"/>
      <c r="H202" s="1500"/>
      <c r="I202" s="651"/>
      <c r="J202" s="571"/>
      <c r="K202" s="1500"/>
      <c r="L202" s="214"/>
      <c r="M202" s="341"/>
      <c r="N202" s="334"/>
      <c r="O202" s="1624"/>
      <c r="P202" s="1624"/>
      <c r="AH202" s="1631">
        <v>0</v>
      </c>
    </row>
    <row s="1635" customFormat="1" customHeight="1" ht="18.75" hidden="1">
      <c r="A203" s="1780" t="s">
        <v>275</v>
      </c>
      <c r="B203" s="1780" t="s">
        <v>276</v>
      </c>
      <c r="C203" s="369"/>
      <c r="D203" s="2462"/>
      <c r="E203" s="2204"/>
      <c r="F203" s="2383" t="str">
        <f>INDEX(PT_DIFFERENTIATION_VTAR,MATCH(A203,PT_DIFFERENTIATION_VTAR_ID,0))</f>
        <v>Тариф на транспортировку сточных вод</v>
      </c>
      <c r="G203" s="2427" t="str">
        <f>INDEX(PT_DIFFERENTIATION_NTAR,MATCH(B203,PT_DIFFERENTIATION_NTAR_ID,0))</f>
        <v/>
      </c>
      <c r="H203" s="1862"/>
      <c r="I203" s="1739"/>
      <c r="J203" s="1773"/>
      <c r="K203" s="1778"/>
      <c r="L203" s="1862" t="s">
        <v>311</v>
      </c>
      <c r="M203" s="341"/>
      <c r="N203" s="334"/>
      <c r="O203" s="1624"/>
      <c r="P203" s="1624"/>
      <c r="AH203" s="1631">
        <v>0</v>
      </c>
    </row>
    <row s="1635" customFormat="1" customHeight="1" ht="18.75" hidden="1">
      <c r="A204" s="1780"/>
      <c r="B204" s="1780"/>
      <c r="C204" s="369" t="s">
        <v>1150</v>
      </c>
      <c r="D204" s="2462"/>
      <c r="E204" s="2204"/>
      <c r="F204" s="2383"/>
      <c r="G204" s="2427"/>
      <c r="H204" s="1500"/>
      <c r="I204" s="651" t="s">
        <v>1149</v>
      </c>
      <c r="J204" s="571"/>
      <c r="K204" s="1500"/>
      <c r="L204" s="214"/>
      <c r="M204" s="341"/>
      <c r="N204" s="334"/>
      <c r="O204" s="1624"/>
      <c r="P204" s="1624"/>
      <c r="AH204" s="1631">
        <v>0</v>
      </c>
    </row>
    <row s="1635" customFormat="1" customHeight="1" ht="0.75" hidden="1">
      <c r="A205" s="1780"/>
      <c r="B205" s="1780"/>
      <c r="C205" s="369" t="s">
        <v>1159</v>
      </c>
      <c r="D205" s="2462"/>
      <c r="E205" s="2204"/>
      <c r="F205" s="2383"/>
      <c r="G205" s="400"/>
      <c r="H205" s="1500"/>
      <c r="I205" s="651"/>
      <c r="J205" s="571"/>
      <c r="K205" s="1500"/>
      <c r="L205" s="214"/>
      <c r="M205" s="341"/>
      <c r="N205" s="334"/>
      <c r="O205" s="1624"/>
      <c r="P205" s="1624"/>
      <c r="AH205" s="1631">
        <v>0</v>
      </c>
    </row>
    <row s="1635" customFormat="1" customHeight="1" ht="18.75" hidden="1">
      <c r="A206" s="1780" t="s">
        <v>280</v>
      </c>
      <c r="B206" s="1780" t="s">
        <v>281</v>
      </c>
      <c r="C206" s="369"/>
      <c r="D206" s="2462"/>
      <c r="E206" s="2204"/>
      <c r="F206" s="2383" t="str">
        <f>INDEX(PT_DIFFERENTIATION_VTAR,MATCH(A206,PT_DIFFERENTIATION_VTAR_ID,0))</f>
        <v>Тариф на подключение (технологическое присоединение) к централизованной системе водоотведения</v>
      </c>
      <c r="G206" s="2427" t="str">
        <f>INDEX(PT_DIFFERENTIATION_NTAR,MATCH(B206,PT_DIFFERENTIATION_NTAR_ID,0))</f>
        <v/>
      </c>
      <c r="H206" s="1862"/>
      <c r="I206" s="1739"/>
      <c r="J206" s="1773"/>
      <c r="K206" s="1778"/>
      <c r="L206" s="1862" t="s">
        <v>311</v>
      </c>
      <c r="M206" s="341"/>
      <c r="N206" s="334"/>
      <c r="O206" s="1624"/>
      <c r="P206" s="1624"/>
      <c r="AH206" s="1631">
        <v>0</v>
      </c>
    </row>
    <row s="1635" customFormat="1" customHeight="1" ht="18.75" hidden="1">
      <c r="A207" s="1780"/>
      <c r="B207" s="1780"/>
      <c r="C207" s="369" t="s">
        <v>1150</v>
      </c>
      <c r="D207" s="2462"/>
      <c r="E207" s="2204"/>
      <c r="F207" s="2383"/>
      <c r="G207" s="2427"/>
      <c r="H207" s="1500"/>
      <c r="I207" s="651" t="s">
        <v>1149</v>
      </c>
      <c r="J207" s="571"/>
      <c r="K207" s="1500"/>
      <c r="L207" s="214"/>
      <c r="M207" s="341"/>
      <c r="N207" s="334"/>
      <c r="O207" s="1624"/>
      <c r="P207" s="1624"/>
      <c r="AH207" s="1631">
        <v>0</v>
      </c>
    </row>
    <row s="1635" customFormat="1" customHeight="1" ht="1.05">
      <c r="A208" s="1780"/>
      <c r="B208" s="1780"/>
      <c r="C208" s="369" t="s">
        <v>1159</v>
      </c>
      <c r="D208" s="2462"/>
      <c r="E208" s="2204"/>
      <c r="F208" s="2383"/>
      <c r="G208" s="400"/>
      <c r="H208" s="1500"/>
      <c r="I208" s="651"/>
      <c r="J208" s="571"/>
      <c r="K208" s="1500"/>
      <c r="L208" s="214"/>
      <c r="M208" s="341"/>
      <c r="N208" s="334"/>
      <c r="O208" s="1624"/>
      <c r="P208" s="1624"/>
      <c r="AH208" s="1631">
        <v>1</v>
      </c>
    </row>
    <row customHeight="1" ht="27.299999999999997">
      <c r="A209" s="1780"/>
      <c r="B209" s="1780"/>
      <c r="D209" s="376"/>
      <c r="E209" s="147" t="s">
        <v>112</v>
      </c>
      <c r="F209"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9" s="2460"/>
      <c r="H209" s="2460"/>
      <c r="I209" s="2460"/>
      <c r="J209" s="2460"/>
      <c r="K209" s="2460"/>
      <c r="L209" s="2460"/>
      <c r="M209" s="297"/>
      <c r="N209" s="334"/>
      <c r="AH209" s="374">
        <v>26</v>
      </c>
    </row>
    <row s="1635" customFormat="1" customHeight="1" ht="60.75" hidden="1">
      <c r="A210" s="1780" t="s">
        <v>156</v>
      </c>
      <c r="B210" s="1780" t="s">
        <v>157</v>
      </c>
      <c r="C210" s="369"/>
      <c r="D210" s="2462"/>
      <c r="E210" s="2204"/>
      <c r="F210" s="2383" t="str">
        <f>INDEX(PT_DIFFERENTIATION_VTAR,MATCH(A210,PT_DIFFERENTIATION_VTAR_ID,0))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0" s="2427" t="str">
        <f>INDEX(PT_DIFFERENTIATION_NTAR,MATCH(B210,PT_DIFFERENTIATION_NTAR_ID,0))</f>
        <v/>
      </c>
      <c r="H210" s="1862"/>
      <c r="I210" s="1739"/>
      <c r="J210" s="1773"/>
      <c r="K210" s="1778"/>
      <c r="L210" s="1862" t="s">
        <v>311</v>
      </c>
      <c r="M21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0" s="334"/>
      <c r="O210" s="1624"/>
      <c r="P210" s="1624"/>
      <c r="AH210" s="1631">
        <v>0</v>
      </c>
    </row>
    <row s="1635" customFormat="1" customHeight="1" ht="18.75" hidden="1">
      <c r="A211" s="1780"/>
      <c r="B211" s="1780"/>
      <c r="C211" s="369" t="s">
        <v>1150</v>
      </c>
      <c r="D211" s="2462"/>
      <c r="E211" s="2204"/>
      <c r="F211" s="2383"/>
      <c r="G211" s="2427"/>
      <c r="H211" s="1500"/>
      <c r="I211" s="651" t="s">
        <v>1149</v>
      </c>
      <c r="J211" s="571"/>
      <c r="K211" s="1500"/>
      <c r="L211" s="214"/>
      <c r="M211" s="2170"/>
      <c r="N211" s="334"/>
      <c r="O211" s="1624"/>
      <c r="P211" s="1624"/>
      <c r="AH211" s="1631">
        <v>0</v>
      </c>
    </row>
    <row s="1635" customFormat="1" customHeight="1" ht="0.75" hidden="1">
      <c r="A212" s="1780"/>
      <c r="B212" s="1780"/>
      <c r="C212" s="369" t="s">
        <v>1159</v>
      </c>
      <c r="D212" s="2462"/>
      <c r="E212" s="2204"/>
      <c r="F212" s="2383"/>
      <c r="G212" s="400"/>
      <c r="H212" s="1500"/>
      <c r="I212" s="651"/>
      <c r="J212" s="571"/>
      <c r="K212" s="1500"/>
      <c r="L212" s="214"/>
      <c r="M212" s="2170"/>
      <c r="N212" s="334"/>
      <c r="O212" s="1624"/>
      <c r="P212" s="1624"/>
      <c r="AH212" s="1631">
        <v>0</v>
      </c>
    </row>
    <row s="1635" customFormat="1" customHeight="1" ht="72.49999999999999">
      <c r="A213" s="1780" t="s">
        <v>164</v>
      </c>
      <c r="B213" s="1780" t="s">
        <v>165</v>
      </c>
      <c r="C213" s="369"/>
      <c r="D213" s="2462"/>
      <c r="E213" s="2204"/>
      <c r="F213" s="2383" t="str">
        <f>INDEX(PT_DIFFERENTIATION_VTAR,MATCH(A213,PT_DIFFERENTIATION_VTAR_ID,0))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3" s="2427" t="str">
        <f>INDEX(PT_DIFFERENTIATION_NTAR,MATCH(B213,PT_DIFFERENTIATION_NTAR_ID,0))</f>
        <v>Тариф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
</v>
      </c>
      <c r="H213" s="1862"/>
      <c r="I213" s="1739">
        <v>46388</v>
      </c>
      <c r="J213" s="1773">
        <v>46752</v>
      </c>
      <c r="K213" s="1778">
        <v>63162.2</v>
      </c>
      <c r="L213" s="1862" t="s">
        <v>311</v>
      </c>
      <c r="M213" s="2171"/>
      <c r="N213" s="334"/>
      <c r="O213" s="1624"/>
      <c r="P213" s="1624"/>
      <c r="AH213" s="1631">
        <v>0</v>
      </c>
    </row>
    <row s="1635" customFormat="1" customHeight="1" ht="18.75">
      <c r="A214" s="1780"/>
      <c r="B214" s="1780"/>
      <c r="C214" s="369" t="s">
        <v>1150</v>
      </c>
      <c r="D214" s="2462"/>
      <c r="E214" s="2204"/>
      <c r="F214" s="2383"/>
      <c r="G214" s="2427"/>
      <c r="H214" s="1500"/>
      <c r="I214" s="651" t="s">
        <v>1149</v>
      </c>
      <c r="J214" s="571"/>
      <c r="K214" s="1500"/>
      <c r="L214" s="214"/>
      <c r="M214" s="1861"/>
      <c r="N214" s="334"/>
      <c r="O214" s="1624"/>
      <c r="P214" s="1624"/>
      <c r="AH214" s="1631">
        <v>0</v>
      </c>
    </row>
    <row s="1635" customFormat="1" customHeight="1" ht="0.75">
      <c r="A215" s="1780"/>
      <c r="B215" s="1780"/>
      <c r="C215" s="369" t="s">
        <v>1159</v>
      </c>
      <c r="D215" s="2462"/>
      <c r="E215" s="2204"/>
      <c r="F215" s="2383"/>
      <c r="G215" s="400"/>
      <c r="H215" s="1500"/>
      <c r="I215" s="651"/>
      <c r="J215" s="571"/>
      <c r="K215" s="1500"/>
      <c r="L215" s="214"/>
      <c r="M215" s="341"/>
      <c r="N215" s="334"/>
      <c r="O215" s="1624"/>
      <c r="P215" s="1624"/>
      <c r="AH215" s="1631">
        <v>0</v>
      </c>
    </row>
    <row s="1635" customFormat="1" customHeight="1" ht="45" hidden="1">
      <c r="A216" s="1780" t="s">
        <v>174</v>
      </c>
      <c r="B216" s="1780" t="s">
        <v>175</v>
      </c>
      <c r="C216" s="369"/>
      <c r="D216" s="2462"/>
      <c r="E216" s="2204"/>
      <c r="F216" s="2383" t="str">
        <f>INDEX(PT_DIFFERENTIATION_VTAR,MATCH(A216,PT_DIFFERENTIATION_VTAR_ID,0))</f>
        <v>Тарифы на теплоноситель, поставляемый теплоснабжающими организациями потребителям, другим теплоснабжающим организациям</v>
      </c>
      <c r="G216" s="2427" t="str">
        <f>INDEX(PT_DIFFERENTIATION_NTAR,MATCH(B216,PT_DIFFERENTIATION_NTAR_ID,0))</f>
        <v/>
      </c>
      <c r="H216" s="1862"/>
      <c r="I216" s="1739"/>
      <c r="J216" s="1773"/>
      <c r="K216" s="1778"/>
      <c r="L216" s="1862" t="s">
        <v>311</v>
      </c>
      <c r="M216" s="341"/>
      <c r="N216" s="334"/>
      <c r="O216" s="1624"/>
      <c r="P216" s="1624"/>
      <c r="AH216" s="1631">
        <v>0</v>
      </c>
    </row>
    <row s="1635" customFormat="1" customHeight="1" ht="18.75" hidden="1">
      <c r="A217" s="1780"/>
      <c r="B217" s="1780"/>
      <c r="C217" s="369" t="s">
        <v>1150</v>
      </c>
      <c r="D217" s="2462"/>
      <c r="E217" s="2204"/>
      <c r="F217" s="2383"/>
      <c r="G217" s="2427"/>
      <c r="H217" s="1500"/>
      <c r="I217" s="651" t="s">
        <v>1149</v>
      </c>
      <c r="J217" s="571"/>
      <c r="K217" s="1500"/>
      <c r="L217" s="214"/>
      <c r="M217" s="341"/>
      <c r="N217" s="334"/>
      <c r="O217" s="1624"/>
      <c r="P217" s="1624"/>
      <c r="AH217" s="1631">
        <v>0</v>
      </c>
    </row>
    <row s="1635" customFormat="1" customHeight="1" ht="0.75" hidden="1">
      <c r="A218" s="1780"/>
      <c r="B218" s="1780"/>
      <c r="C218" s="369" t="s">
        <v>1159</v>
      </c>
      <c r="D218" s="2462"/>
      <c r="E218" s="2204"/>
      <c r="F218" s="2383"/>
      <c r="G218" s="400"/>
      <c r="H218" s="1500"/>
      <c r="I218" s="651"/>
      <c r="J218" s="571"/>
      <c r="K218" s="1500"/>
      <c r="L218" s="214"/>
      <c r="M218" s="341"/>
      <c r="N218" s="334"/>
      <c r="O218" s="1624"/>
      <c r="P218" s="1624"/>
      <c r="AH218" s="1631">
        <v>0</v>
      </c>
    </row>
    <row s="1635" customFormat="1" customHeight="1" ht="45" hidden="1">
      <c r="A219" s="1780" t="s">
        <v>180</v>
      </c>
      <c r="B219" s="1780" t="s">
        <v>181</v>
      </c>
      <c r="C219" s="369"/>
      <c r="D219" s="2462"/>
      <c r="E219" s="2204"/>
      <c r="F219" s="2383" t="str">
        <f>INDEX(PT_DIFFERENTIATION_VTAR,MATCH(A219,PT_DIFFERENTIATION_VTAR_ID,0))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9" s="2427" t="str">
        <f>INDEX(PT_DIFFERENTIATION_NTAR,MATCH(B219,PT_DIFFERENTIATION_NTAR_ID,0))</f>
        <v/>
      </c>
      <c r="H219" s="1862"/>
      <c r="I219" s="1739"/>
      <c r="J219" s="1773"/>
      <c r="K219" s="1778"/>
      <c r="L219" s="1862" t="s">
        <v>311</v>
      </c>
      <c r="M219" s="341"/>
      <c r="N219" s="334"/>
      <c r="O219" s="1624"/>
      <c r="P219" s="1624"/>
      <c r="AH219" s="1631">
        <v>0</v>
      </c>
    </row>
    <row s="1635" customFormat="1" customHeight="1" ht="18.75" hidden="1">
      <c r="A220" s="1780"/>
      <c r="B220" s="1780"/>
      <c r="C220" s="369" t="s">
        <v>1150</v>
      </c>
      <c r="D220" s="2462"/>
      <c r="E220" s="2204"/>
      <c r="F220" s="2383"/>
      <c r="G220" s="2427"/>
      <c r="H220" s="1500"/>
      <c r="I220" s="651" t="s">
        <v>1149</v>
      </c>
      <c r="J220" s="571"/>
      <c r="K220" s="1500"/>
      <c r="L220" s="214"/>
      <c r="M220" s="341"/>
      <c r="N220" s="334"/>
      <c r="O220" s="1624"/>
      <c r="P220" s="1624"/>
      <c r="AH220" s="1631">
        <v>0</v>
      </c>
    </row>
    <row s="1635" customFormat="1" customHeight="1" ht="0.75" hidden="1">
      <c r="A221" s="1780"/>
      <c r="B221" s="1780"/>
      <c r="C221" s="369" t="s">
        <v>1159</v>
      </c>
      <c r="D221" s="2462"/>
      <c r="E221" s="2204"/>
      <c r="F221" s="2383"/>
      <c r="G221" s="400"/>
      <c r="H221" s="1500"/>
      <c r="I221" s="651"/>
      <c r="J221" s="571"/>
      <c r="K221" s="1500"/>
      <c r="L221" s="214"/>
      <c r="M221" s="341"/>
      <c r="N221" s="334"/>
      <c r="O221" s="1624"/>
      <c r="P221" s="1624"/>
      <c r="AH221" s="1631">
        <v>0</v>
      </c>
    </row>
    <row s="1635" customFormat="1" customHeight="1" ht="18.75" hidden="1">
      <c r="A222" s="1780" t="s">
        <v>186</v>
      </c>
      <c r="B222" s="1780" t="s">
        <v>187</v>
      </c>
      <c r="C222" s="369"/>
      <c r="D222" s="2462"/>
      <c r="E222" s="2204"/>
      <c r="F222" s="2383" t="str">
        <f>INDEX(PT_DIFFERENTIATION_VTAR,MATCH(A222,PT_DIFFERENTIATION_VTAR_ID,0))</f>
        <v>Тарифы на услуги по передаче тепловой энергии</v>
      </c>
      <c r="G222" s="2427" t="str">
        <f>INDEX(PT_DIFFERENTIATION_NTAR,MATCH(B222,PT_DIFFERENTIATION_NTAR_ID,0))</f>
        <v/>
      </c>
      <c r="H222" s="1862"/>
      <c r="I222" s="1739"/>
      <c r="J222" s="1773"/>
      <c r="K222" s="1778"/>
      <c r="L222" s="1862" t="s">
        <v>311</v>
      </c>
      <c r="M222" s="341"/>
      <c r="N222" s="334"/>
      <c r="O222" s="1624"/>
      <c r="P222" s="1624"/>
      <c r="AH222" s="1631">
        <v>0</v>
      </c>
    </row>
    <row s="1635" customFormat="1" customHeight="1" ht="18.75" hidden="1">
      <c r="A223" s="1780"/>
      <c r="B223" s="1780"/>
      <c r="C223" s="369" t="s">
        <v>1150</v>
      </c>
      <c r="D223" s="2462"/>
      <c r="E223" s="2204"/>
      <c r="F223" s="2383"/>
      <c r="G223" s="2427"/>
      <c r="H223" s="1500"/>
      <c r="I223" s="651" t="s">
        <v>1149</v>
      </c>
      <c r="J223" s="571"/>
      <c r="K223" s="1500"/>
      <c r="L223" s="214"/>
      <c r="M223" s="341"/>
      <c r="N223" s="334"/>
      <c r="O223" s="1624"/>
      <c r="P223" s="1624"/>
      <c r="AH223" s="1631">
        <v>0</v>
      </c>
    </row>
    <row s="1635" customFormat="1" customHeight="1" ht="0.75" hidden="1">
      <c r="A224" s="1780"/>
      <c r="B224" s="1780"/>
      <c r="C224" s="369" t="s">
        <v>1159</v>
      </c>
      <c r="D224" s="2462"/>
      <c r="E224" s="2204"/>
      <c r="F224" s="2383"/>
      <c r="G224" s="400"/>
      <c r="H224" s="1500"/>
      <c r="I224" s="651"/>
      <c r="J224" s="571"/>
      <c r="K224" s="1500"/>
      <c r="L224" s="214"/>
      <c r="M224" s="341"/>
      <c r="N224" s="334"/>
      <c r="O224" s="1624"/>
      <c r="P224" s="1624"/>
      <c r="AH224" s="1631">
        <v>0</v>
      </c>
    </row>
    <row s="1635" customFormat="1" customHeight="1" ht="18.75" hidden="1">
      <c r="A225" s="1780" t="s">
        <v>192</v>
      </c>
      <c r="B225" s="1780" t="s">
        <v>193</v>
      </c>
      <c r="C225" s="369"/>
      <c r="D225" s="2462"/>
      <c r="E225" s="2204"/>
      <c r="F225" s="2383" t="str">
        <f>INDEX(PT_DIFFERENTIATION_VTAR,MATCH(A225,PT_DIFFERENTIATION_VTAR_ID,0))</f>
        <v>Тарифы на услуги по передаче теплоносителя</v>
      </c>
      <c r="G225" s="2427" t="str">
        <f>INDEX(PT_DIFFERENTIATION_NTAR,MATCH(B225,PT_DIFFERENTIATION_NTAR_ID,0))</f>
        <v/>
      </c>
      <c r="H225" s="1862"/>
      <c r="I225" s="1739"/>
      <c r="J225" s="1773"/>
      <c r="K225" s="1778"/>
      <c r="L225" s="1862" t="s">
        <v>311</v>
      </c>
      <c r="M225" s="341"/>
      <c r="N225" s="334"/>
      <c r="O225" s="1624"/>
      <c r="P225" s="1624"/>
      <c r="AH225" s="1631">
        <v>0</v>
      </c>
    </row>
    <row s="1635" customFormat="1" customHeight="1" ht="18.75" hidden="1">
      <c r="A226" s="1780"/>
      <c r="B226" s="1780"/>
      <c r="C226" s="369" t="s">
        <v>1150</v>
      </c>
      <c r="D226" s="2462"/>
      <c r="E226" s="2204"/>
      <c r="F226" s="2383"/>
      <c r="G226" s="2427"/>
      <c r="H226" s="1500"/>
      <c r="I226" s="651" t="s">
        <v>1149</v>
      </c>
      <c r="J226" s="571"/>
      <c r="K226" s="1500"/>
      <c r="L226" s="214"/>
      <c r="M226" s="341"/>
      <c r="N226" s="334"/>
      <c r="O226" s="1624"/>
      <c r="P226" s="1624"/>
      <c r="AH226" s="1631">
        <v>0</v>
      </c>
    </row>
    <row s="1635" customFormat="1" customHeight="1" ht="0.75" hidden="1">
      <c r="A227" s="1780"/>
      <c r="B227" s="1780"/>
      <c r="C227" s="369" t="s">
        <v>1159</v>
      </c>
      <c r="D227" s="2462"/>
      <c r="E227" s="2204"/>
      <c r="F227" s="2383"/>
      <c r="G227" s="400"/>
      <c r="H227" s="1500"/>
      <c r="I227" s="651"/>
      <c r="J227" s="571"/>
      <c r="K227" s="1500"/>
      <c r="L227" s="214"/>
      <c r="M227" s="341"/>
      <c r="N227" s="334"/>
      <c r="O227" s="1624"/>
      <c r="P227" s="1624"/>
      <c r="AH227" s="1631">
        <v>0</v>
      </c>
    </row>
    <row s="1635" customFormat="1" customHeight="1" ht="18.75" hidden="1">
      <c r="A228" s="1780" t="s">
        <v>198</v>
      </c>
      <c r="B228" s="1780" t="s">
        <v>199</v>
      </c>
      <c r="C228" s="369"/>
      <c r="D228" s="2462"/>
      <c r="E228" s="2204"/>
      <c r="F228" s="2383" t="str">
        <f>INDEX(PT_DIFFERENTIATION_VTAR,MATCH(A228,PT_DIFFERENTIATION_VTAR_ID,0))</f>
        <v>Плата за услуги по поддержанию резервной тепловой мощности при отсутствии потребления тепловой энергии</v>
      </c>
      <c r="G228" s="2427" t="str">
        <f>INDEX(PT_DIFFERENTIATION_NTAR,MATCH(B228,PT_DIFFERENTIATION_NTAR_ID,0))</f>
        <v/>
      </c>
      <c r="H228" s="1862"/>
      <c r="I228" s="1739"/>
      <c r="J228" s="1773"/>
      <c r="K228" s="1778"/>
      <c r="L228" s="1862" t="s">
        <v>311</v>
      </c>
      <c r="M228" s="341"/>
      <c r="N228" s="334"/>
      <c r="O228" s="1624"/>
      <c r="P228" s="1624"/>
      <c r="AH228" s="1631">
        <v>0</v>
      </c>
    </row>
    <row s="1635" customFormat="1" customHeight="1" ht="18.75" hidden="1">
      <c r="A229" s="1780"/>
      <c r="B229" s="1780"/>
      <c r="C229" s="369" t="s">
        <v>1150</v>
      </c>
      <c r="D229" s="2462"/>
      <c r="E229" s="2204"/>
      <c r="F229" s="2383"/>
      <c r="G229" s="2427"/>
      <c r="H229" s="1500"/>
      <c r="I229" s="651" t="s">
        <v>1149</v>
      </c>
      <c r="J229" s="571"/>
      <c r="K229" s="1500"/>
      <c r="L229" s="214"/>
      <c r="M229" s="341"/>
      <c r="N229" s="334"/>
      <c r="O229" s="1624"/>
      <c r="P229" s="1624"/>
      <c r="AH229" s="1631">
        <v>0</v>
      </c>
    </row>
    <row s="1635" customFormat="1" customHeight="1" ht="0.75" hidden="1">
      <c r="A230" s="1780"/>
      <c r="B230" s="1780"/>
      <c r="C230" s="369" t="s">
        <v>1159</v>
      </c>
      <c r="D230" s="2462"/>
      <c r="E230" s="2204"/>
      <c r="F230" s="2383"/>
      <c r="G230" s="400"/>
      <c r="H230" s="1500"/>
      <c r="I230" s="651"/>
      <c r="J230" s="571"/>
      <c r="K230" s="1500"/>
      <c r="L230" s="214"/>
      <c r="M230" s="341"/>
      <c r="N230" s="334"/>
      <c r="O230" s="1624"/>
      <c r="P230" s="1624"/>
      <c r="AH230" s="1631">
        <v>0</v>
      </c>
    </row>
    <row s="1635" customFormat="1" customHeight="1" ht="18.75" hidden="1">
      <c r="A231" s="1780" t="s">
        <v>204</v>
      </c>
      <c r="B231" s="1780" t="s">
        <v>205</v>
      </c>
      <c r="C231" s="369"/>
      <c r="D231" s="2462"/>
      <c r="E231" s="2204"/>
      <c r="F231" s="2383" t="str">
        <f>INDEX(PT_DIFFERENTIATION_VTAR,MATCH(A231,PT_DIFFERENTIATION_VTAR_ID,0))</f>
        <v>Плата за подключение (технологическое присоединение) к системе теплоснабжения</v>
      </c>
      <c r="G231" s="2427" t="str">
        <f>INDEX(PT_DIFFERENTIATION_NTAR,MATCH(B231,PT_DIFFERENTIATION_NTAR_ID,0))</f>
        <v/>
      </c>
      <c r="H231" s="1862"/>
      <c r="I231" s="1739"/>
      <c r="J231" s="1773"/>
      <c r="K231" s="1778"/>
      <c r="L231" s="1862" t="s">
        <v>311</v>
      </c>
      <c r="M231" s="341"/>
      <c r="N231" s="334"/>
      <c r="O231" s="1624"/>
      <c r="P231" s="1624"/>
      <c r="AH231" s="1631">
        <v>0</v>
      </c>
    </row>
    <row s="1635" customFormat="1" customHeight="1" ht="18.75" hidden="1">
      <c r="A232" s="1780"/>
      <c r="B232" s="1780"/>
      <c r="C232" s="369" t="s">
        <v>1150</v>
      </c>
      <c r="D232" s="2462"/>
      <c r="E232" s="2204"/>
      <c r="F232" s="2383"/>
      <c r="G232" s="2427"/>
      <c r="H232" s="1500"/>
      <c r="I232" s="651" t="s">
        <v>1149</v>
      </c>
      <c r="J232" s="571"/>
      <c r="K232" s="1500"/>
      <c r="L232" s="214"/>
      <c r="M232" s="341"/>
      <c r="N232" s="334"/>
      <c r="O232" s="1624"/>
      <c r="P232" s="1624"/>
      <c r="AH232" s="1631">
        <v>0</v>
      </c>
    </row>
    <row s="1635" customFormat="1" customHeight="1" ht="0.75" hidden="1">
      <c r="A233" s="1780"/>
      <c r="B233" s="1780"/>
      <c r="C233" s="369" t="s">
        <v>1159</v>
      </c>
      <c r="D233" s="2462"/>
      <c r="E233" s="2204"/>
      <c r="F233" s="2383"/>
      <c r="G233" s="400"/>
      <c r="H233" s="1500"/>
      <c r="I233" s="651"/>
      <c r="J233" s="571"/>
      <c r="K233" s="1500"/>
      <c r="L233" s="214"/>
      <c r="M233" s="341"/>
      <c r="N233" s="334"/>
      <c r="O233" s="1624"/>
      <c r="P233" s="1624"/>
      <c r="AH233" s="1631">
        <v>0</v>
      </c>
    </row>
    <row s="1635" customFormat="1" customHeight="1" ht="18.75" hidden="1">
      <c r="A234" s="1780" t="s">
        <v>210</v>
      </c>
      <c r="B234" s="1780" t="s">
        <v>211</v>
      </c>
      <c r="C234" s="369"/>
      <c r="D234" s="2462"/>
      <c r="E234" s="2204"/>
      <c r="F234" s="2383" t="str">
        <f>INDEX(PT_DIFFERENTIATION_VTAR,MATCH(A234,PT_DIFFERENTIATION_VTAR_ID,0))</f>
        <v>Плата за подключение (технологическое присоединение) к системе теплоснабжения (индивидуальная)</v>
      </c>
      <c r="G234" s="2427" t="str">
        <f>INDEX(PT_DIFFERENTIATION_NTAR,MATCH(B234,PT_DIFFERENTIATION_NTAR_ID,0))</f>
        <v/>
      </c>
      <c r="H234" s="1989"/>
      <c r="I234" s="1739"/>
      <c r="J234" s="1773"/>
      <c r="K234" s="1778"/>
      <c r="L234" s="1989" t="s">
        <v>311</v>
      </c>
      <c r="M234" s="341"/>
      <c r="N234" s="334"/>
      <c r="O234" s="1624"/>
      <c r="P234" s="1624"/>
      <c r="AH234" s="1631">
        <v>0</v>
      </c>
    </row>
    <row s="1635" customFormat="1" customHeight="1" ht="18.75" hidden="1">
      <c r="A235" s="1780"/>
      <c r="B235" s="1780"/>
      <c r="C235" s="369" t="s">
        <v>1150</v>
      </c>
      <c r="D235" s="2462"/>
      <c r="E235" s="2204"/>
      <c r="F235" s="2383"/>
      <c r="G235" s="2427"/>
      <c r="H235" s="1500"/>
      <c r="I235" s="651" t="s">
        <v>1149</v>
      </c>
      <c r="J235" s="571"/>
      <c r="K235" s="1500"/>
      <c r="L235" s="214"/>
      <c r="M235" s="341"/>
      <c r="N235" s="334"/>
      <c r="O235" s="1624"/>
      <c r="P235" s="1624"/>
      <c r="AH235" s="1631">
        <v>0</v>
      </c>
    </row>
    <row s="1635" customFormat="1" customHeight="1" ht="0.75" hidden="1">
      <c r="A236" s="1780"/>
      <c r="B236" s="1780"/>
      <c r="C236" s="369" t="s">
        <v>1159</v>
      </c>
      <c r="D236" s="2462"/>
      <c r="E236" s="2204"/>
      <c r="F236" s="2383"/>
      <c r="G236" s="400"/>
      <c r="H236" s="1500"/>
      <c r="I236" s="651"/>
      <c r="J236" s="571"/>
      <c r="K236" s="1500"/>
      <c r="L236" s="214"/>
      <c r="M236" s="341"/>
      <c r="N236" s="334"/>
      <c r="O236" s="1624"/>
      <c r="P236" s="1624"/>
      <c r="AH236" s="1631">
        <v>0</v>
      </c>
    </row>
    <row s="1635" customFormat="1" customHeight="1" ht="18.75" hidden="1">
      <c r="A237" s="1780" t="s">
        <v>230</v>
      </c>
      <c r="B237" s="1780" t="s">
        <v>231</v>
      </c>
      <c r="C237" s="369"/>
      <c r="D237" s="2462"/>
      <c r="E237" s="2204"/>
      <c r="F237" s="2383" t="str">
        <f>INDEX(PT_DIFFERENTIATION_VTAR,MATCH(A237,PT_DIFFERENTIATION_VTAR_ID,0))</f>
        <v>Тариф на питьевую воду (питьевое водоснабжение)</v>
      </c>
      <c r="G237" s="2427" t="str">
        <f>INDEX(PT_DIFFERENTIATION_NTAR,MATCH(B237,PT_DIFFERENTIATION_NTAR_ID,0))</f>
        <v/>
      </c>
      <c r="H237" s="1862"/>
      <c r="I237" s="1739"/>
      <c r="J237" s="1773"/>
      <c r="K237" s="1778"/>
      <c r="L237" s="1862" t="s">
        <v>311</v>
      </c>
      <c r="M237" s="341"/>
      <c r="N237" s="334"/>
      <c r="O237" s="1624"/>
      <c r="P237" s="1624"/>
      <c r="AH237" s="1631">
        <v>0</v>
      </c>
    </row>
    <row s="1635" customFormat="1" customHeight="1" ht="18.75" hidden="1">
      <c r="A238" s="1780"/>
      <c r="B238" s="1780"/>
      <c r="C238" s="369" t="s">
        <v>1150</v>
      </c>
      <c r="D238" s="2462"/>
      <c r="E238" s="2204"/>
      <c r="F238" s="2383"/>
      <c r="G238" s="2427"/>
      <c r="H238" s="1500"/>
      <c r="I238" s="651" t="s">
        <v>1149</v>
      </c>
      <c r="J238" s="571"/>
      <c r="K238" s="1500"/>
      <c r="L238" s="214"/>
      <c r="M238" s="341"/>
      <c r="N238" s="334"/>
      <c r="O238" s="1624"/>
      <c r="P238" s="1624"/>
      <c r="AH238" s="1631">
        <v>0</v>
      </c>
    </row>
    <row s="1635" customFormat="1" customHeight="1" ht="0.75" hidden="1">
      <c r="A239" s="1780"/>
      <c r="B239" s="1780"/>
      <c r="C239" s="369" t="s">
        <v>1159</v>
      </c>
      <c r="D239" s="2462"/>
      <c r="E239" s="2204"/>
      <c r="F239" s="2383"/>
      <c r="G239" s="400"/>
      <c r="H239" s="1500"/>
      <c r="I239" s="651"/>
      <c r="J239" s="571"/>
      <c r="K239" s="1500"/>
      <c r="L239" s="214"/>
      <c r="M239" s="341"/>
      <c r="N239" s="334"/>
      <c r="O239" s="1624"/>
      <c r="P239" s="1624"/>
      <c r="AH239" s="1631">
        <v>0</v>
      </c>
    </row>
    <row s="1635" customFormat="1" customHeight="1" ht="18.75" hidden="1">
      <c r="A240" s="1780" t="s">
        <v>235</v>
      </c>
      <c r="B240" s="1780" t="s">
        <v>236</v>
      </c>
      <c r="C240" s="369"/>
      <c r="D240" s="2462"/>
      <c r="E240" s="2204"/>
      <c r="F240" s="2383" t="str">
        <f>INDEX(PT_DIFFERENTIATION_VTAR,MATCH(A240,PT_DIFFERENTIATION_VTAR_ID,0))</f>
        <v>Тариф на техническую воду</v>
      </c>
      <c r="G240" s="2427" t="str">
        <f>INDEX(PT_DIFFERENTIATION_NTAR,MATCH(B240,PT_DIFFERENTIATION_NTAR_ID,0))</f>
        <v/>
      </c>
      <c r="H240" s="1862"/>
      <c r="I240" s="1739"/>
      <c r="J240" s="1773"/>
      <c r="K240" s="1778"/>
      <c r="L240" s="1862" t="s">
        <v>311</v>
      </c>
      <c r="M240" s="341"/>
      <c r="N240" s="334"/>
      <c r="O240" s="1624"/>
      <c r="P240" s="1624"/>
      <c r="AH240" s="1631">
        <v>0</v>
      </c>
    </row>
    <row s="1635" customFormat="1" customHeight="1" ht="18.75" hidden="1">
      <c r="A241" s="1780"/>
      <c r="B241" s="1780"/>
      <c r="C241" s="369" t="s">
        <v>1150</v>
      </c>
      <c r="D241" s="2462"/>
      <c r="E241" s="2204"/>
      <c r="F241" s="2383"/>
      <c r="G241" s="2427"/>
      <c r="H241" s="1500"/>
      <c r="I241" s="651" t="s">
        <v>1149</v>
      </c>
      <c r="J241" s="571"/>
      <c r="K241" s="1500"/>
      <c r="L241" s="214"/>
      <c r="M241" s="341"/>
      <c r="N241" s="334"/>
      <c r="O241" s="1624"/>
      <c r="P241" s="1624"/>
      <c r="AH241" s="1631">
        <v>0</v>
      </c>
    </row>
    <row s="1635" customFormat="1" customHeight="1" ht="0.75" hidden="1">
      <c r="A242" s="1780"/>
      <c r="B242" s="1780"/>
      <c r="C242" s="369" t="s">
        <v>1159</v>
      </c>
      <c r="D242" s="2462"/>
      <c r="E242" s="2204"/>
      <c r="F242" s="2383"/>
      <c r="G242" s="400"/>
      <c r="H242" s="1500"/>
      <c r="I242" s="651"/>
      <c r="J242" s="571"/>
      <c r="K242" s="1500"/>
      <c r="L242" s="214"/>
      <c r="M242" s="341"/>
      <c r="N242" s="334"/>
      <c r="O242" s="1624"/>
      <c r="P242" s="1624"/>
      <c r="AH242" s="1631">
        <v>0</v>
      </c>
    </row>
    <row s="1635" customFormat="1" customHeight="1" ht="18.75" hidden="1">
      <c r="A243" s="1780" t="s">
        <v>240</v>
      </c>
      <c r="B243" s="1780" t="s">
        <v>241</v>
      </c>
      <c r="C243" s="369"/>
      <c r="D243" s="2462"/>
      <c r="E243" s="2204"/>
      <c r="F243" s="2383" t="str">
        <f>INDEX(PT_DIFFERENTIATION_VTAR,MATCH(A243,PT_DIFFERENTIATION_VTAR_ID,0))</f>
        <v>Тариф на транспортировку воды</v>
      </c>
      <c r="G243" s="2427" t="str">
        <f>INDEX(PT_DIFFERENTIATION_NTAR,MATCH(B243,PT_DIFFERENTIATION_NTAR_ID,0))</f>
        <v/>
      </c>
      <c r="H243" s="1862"/>
      <c r="I243" s="1739"/>
      <c r="J243" s="1773"/>
      <c r="K243" s="1778"/>
      <c r="L243" s="1862" t="s">
        <v>311</v>
      </c>
      <c r="M243" s="341"/>
      <c r="N243" s="334"/>
      <c r="O243" s="1624"/>
      <c r="P243" s="1624"/>
      <c r="AH243" s="1631">
        <v>0</v>
      </c>
    </row>
    <row s="1635" customFormat="1" customHeight="1" ht="18.75" hidden="1">
      <c r="A244" s="1780"/>
      <c r="B244" s="1780"/>
      <c r="C244" s="369" t="s">
        <v>1150</v>
      </c>
      <c r="D244" s="2462"/>
      <c r="E244" s="2204"/>
      <c r="F244" s="2383"/>
      <c r="G244" s="2427"/>
      <c r="H244" s="1500"/>
      <c r="I244" s="651" t="s">
        <v>1149</v>
      </c>
      <c r="J244" s="571"/>
      <c r="K244" s="1500"/>
      <c r="L244" s="214"/>
      <c r="M244" s="341"/>
      <c r="N244" s="334"/>
      <c r="O244" s="1624"/>
      <c r="P244" s="1624"/>
      <c r="AH244" s="1631">
        <v>0</v>
      </c>
    </row>
    <row s="1635" customFormat="1" customHeight="1" ht="0.75" hidden="1">
      <c r="A245" s="1780"/>
      <c r="B245" s="1780"/>
      <c r="C245" s="369" t="s">
        <v>1159</v>
      </c>
      <c r="D245" s="2462"/>
      <c r="E245" s="2204"/>
      <c r="F245" s="2383"/>
      <c r="G245" s="400"/>
      <c r="H245" s="1500"/>
      <c r="I245" s="651"/>
      <c r="J245" s="571"/>
      <c r="K245" s="1500"/>
      <c r="L245" s="214"/>
      <c r="M245" s="341"/>
      <c r="N245" s="334"/>
      <c r="O245" s="1624"/>
      <c r="P245" s="1624"/>
      <c r="AH245" s="1631">
        <v>0</v>
      </c>
    </row>
    <row s="1635" customFormat="1" customHeight="1" ht="18.75" hidden="1">
      <c r="A246" s="1780" t="s">
        <v>245</v>
      </c>
      <c r="B246" s="1780" t="s">
        <v>246</v>
      </c>
      <c r="C246" s="369"/>
      <c r="D246" s="2462"/>
      <c r="E246" s="2204"/>
      <c r="F246" s="2383" t="str">
        <f>INDEX(PT_DIFFERENTIATION_VTAR,MATCH(A246,PT_DIFFERENTIATION_VTAR_ID,0))</f>
        <v>Тариф на подвоз воды</v>
      </c>
      <c r="G246" s="2427" t="str">
        <f>INDEX(PT_DIFFERENTIATION_NTAR,MATCH(B246,PT_DIFFERENTIATION_NTAR_ID,0))</f>
        <v/>
      </c>
      <c r="H246" s="1862"/>
      <c r="I246" s="1739"/>
      <c r="J246" s="1773"/>
      <c r="K246" s="1778"/>
      <c r="L246" s="1862" t="s">
        <v>311</v>
      </c>
      <c r="M246" s="341"/>
      <c r="N246" s="334"/>
      <c r="O246" s="1624"/>
      <c r="P246" s="1624"/>
      <c r="AH246" s="1631">
        <v>0</v>
      </c>
    </row>
    <row s="1635" customFormat="1" customHeight="1" ht="18.75" hidden="1">
      <c r="A247" s="1780"/>
      <c r="B247" s="1780"/>
      <c r="C247" s="369" t="s">
        <v>1150</v>
      </c>
      <c r="D247" s="2462"/>
      <c r="E247" s="2204"/>
      <c r="F247" s="2383"/>
      <c r="G247" s="2427"/>
      <c r="H247" s="1500"/>
      <c r="I247" s="651" t="s">
        <v>1149</v>
      </c>
      <c r="J247" s="571"/>
      <c r="K247" s="1500"/>
      <c r="L247" s="214"/>
      <c r="M247" s="341"/>
      <c r="N247" s="334"/>
      <c r="O247" s="1624"/>
      <c r="P247" s="1624"/>
      <c r="AH247" s="1631">
        <v>0</v>
      </c>
    </row>
    <row s="1635" customFormat="1" customHeight="1" ht="0.75" hidden="1">
      <c r="A248" s="1780"/>
      <c r="B248" s="1780"/>
      <c r="C248" s="369" t="s">
        <v>1159</v>
      </c>
      <c r="D248" s="2462"/>
      <c r="E248" s="2204"/>
      <c r="F248" s="2383"/>
      <c r="G248" s="400"/>
      <c r="H248" s="1500"/>
      <c r="I248" s="651"/>
      <c r="J248" s="571"/>
      <c r="K248" s="1500"/>
      <c r="L248" s="214"/>
      <c r="M248" s="341"/>
      <c r="N248" s="334"/>
      <c r="O248" s="1624"/>
      <c r="P248" s="1624"/>
      <c r="AH248" s="1631">
        <v>0</v>
      </c>
    </row>
    <row s="1635" customFormat="1" customHeight="1" ht="18.75" hidden="1">
      <c r="A249" s="1780" t="s">
        <v>250</v>
      </c>
      <c r="B249" s="1780" t="s">
        <v>251</v>
      </c>
      <c r="C249" s="369"/>
      <c r="D249" s="2462"/>
      <c r="E249" s="2204"/>
      <c r="F249" s="2383" t="str">
        <f>INDEX(PT_DIFFERENTIATION_VTAR,MATCH(A249,PT_DIFFERENTIATION_VTAR_ID,0))</f>
        <v>Тариф на подключение (технологическое присоединение) к централизованной системе холодного водоснабжения</v>
      </c>
      <c r="G249" s="2427" t="str">
        <f>INDEX(PT_DIFFERENTIATION_NTAR,MATCH(B249,PT_DIFFERENTIATION_NTAR_ID,0))</f>
        <v/>
      </c>
      <c r="H249" s="1862"/>
      <c r="I249" s="1739"/>
      <c r="J249" s="1773"/>
      <c r="K249" s="1778"/>
      <c r="L249" s="1862" t="s">
        <v>311</v>
      </c>
      <c r="M249" s="341"/>
      <c r="N249" s="334"/>
      <c r="O249" s="1624"/>
      <c r="P249" s="1624"/>
      <c r="AH249" s="1631">
        <v>0</v>
      </c>
    </row>
    <row s="1635" customFormat="1" customHeight="1" ht="18.75" hidden="1">
      <c r="A250" s="1780"/>
      <c r="B250" s="1780"/>
      <c r="C250" s="369" t="s">
        <v>1150</v>
      </c>
      <c r="D250" s="2462"/>
      <c r="E250" s="2204"/>
      <c r="F250" s="2383"/>
      <c r="G250" s="2427"/>
      <c r="H250" s="1500"/>
      <c r="I250" s="651" t="s">
        <v>1149</v>
      </c>
      <c r="J250" s="571"/>
      <c r="K250" s="1500"/>
      <c r="L250" s="214"/>
      <c r="M250" s="341"/>
      <c r="N250" s="334"/>
      <c r="O250" s="1624"/>
      <c r="P250" s="1624"/>
      <c r="AH250" s="1631">
        <v>0</v>
      </c>
    </row>
    <row s="1635" customFormat="1" customHeight="1" ht="0.75" hidden="1">
      <c r="A251" s="1780"/>
      <c r="B251" s="1780"/>
      <c r="C251" s="369" t="s">
        <v>1159</v>
      </c>
      <c r="D251" s="2462"/>
      <c r="E251" s="2204"/>
      <c r="F251" s="2383"/>
      <c r="G251" s="400"/>
      <c r="H251" s="1500"/>
      <c r="I251" s="651"/>
      <c r="J251" s="571"/>
      <c r="K251" s="1500"/>
      <c r="L251" s="214"/>
      <c r="M251" s="341"/>
      <c r="N251" s="334"/>
      <c r="O251" s="1624"/>
      <c r="P251" s="1624"/>
      <c r="AH251" s="1631">
        <v>0</v>
      </c>
    </row>
    <row s="1635" customFormat="1" customHeight="1" ht="18.75" hidden="1">
      <c r="A252" s="1780" t="s">
        <v>255</v>
      </c>
      <c r="B252" s="1780" t="s">
        <v>256</v>
      </c>
      <c r="C252" s="369"/>
      <c r="D252" s="2462"/>
      <c r="E252" s="2204"/>
      <c r="F252" s="2383" t="str">
        <f>INDEX(PT_DIFFERENTIATION_VTAR,MATCH(A252,PT_DIFFERENTIATION_VTAR_ID,0))</f>
        <v>Тариф на горячую воду (горячее водоснабжение)</v>
      </c>
      <c r="G252" s="2427" t="str">
        <f>INDEX(PT_DIFFERENTIATION_NTAR,MATCH(B252,PT_DIFFERENTIATION_NTAR_ID,0))</f>
        <v/>
      </c>
      <c r="H252" s="1862"/>
      <c r="I252" s="1739"/>
      <c r="J252" s="1773"/>
      <c r="K252" s="1778"/>
      <c r="L252" s="1862" t="s">
        <v>311</v>
      </c>
      <c r="M252" s="341"/>
      <c r="N252" s="334"/>
      <c r="O252" s="1624"/>
      <c r="P252" s="1624"/>
      <c r="AH252" s="1631">
        <v>0</v>
      </c>
    </row>
    <row s="1635" customFormat="1" customHeight="1" ht="18.75" hidden="1">
      <c r="A253" s="1780"/>
      <c r="B253" s="1780"/>
      <c r="C253" s="369" t="s">
        <v>1150</v>
      </c>
      <c r="D253" s="2462"/>
      <c r="E253" s="2204"/>
      <c r="F253" s="2383"/>
      <c r="G253" s="2427"/>
      <c r="H253" s="1500"/>
      <c r="I253" s="651" t="s">
        <v>1149</v>
      </c>
      <c r="J253" s="571"/>
      <c r="K253" s="1500"/>
      <c r="L253" s="214"/>
      <c r="M253" s="341"/>
      <c r="N253" s="334"/>
      <c r="O253" s="1624"/>
      <c r="P253" s="1624"/>
      <c r="AH253" s="1631">
        <v>0</v>
      </c>
    </row>
    <row s="1635" customFormat="1" customHeight="1" ht="0.75" hidden="1">
      <c r="A254" s="1780"/>
      <c r="B254" s="1780"/>
      <c r="C254" s="369" t="s">
        <v>1159</v>
      </c>
      <c r="D254" s="2462"/>
      <c r="E254" s="2204"/>
      <c r="F254" s="2383"/>
      <c r="G254" s="400"/>
      <c r="H254" s="1500"/>
      <c r="I254" s="651"/>
      <c r="J254" s="571"/>
      <c r="K254" s="1500"/>
      <c r="L254" s="214"/>
      <c r="M254" s="341"/>
      <c r="N254" s="334"/>
      <c r="O254" s="1624"/>
      <c r="P254" s="1624"/>
      <c r="AH254" s="1631">
        <v>0</v>
      </c>
    </row>
    <row s="1635" customFormat="1" customHeight="1" ht="18.75" hidden="1">
      <c r="A255" s="1780" t="s">
        <v>260</v>
      </c>
      <c r="B255" s="1780" t="s">
        <v>261</v>
      </c>
      <c r="C255" s="369"/>
      <c r="D255" s="2462"/>
      <c r="E255" s="2204"/>
      <c r="F255" s="2383" t="str">
        <f>INDEX(PT_DIFFERENTIATION_VTAR,MATCH(A255,PT_DIFFERENTIATION_VTAR_ID,0))</f>
        <v>Тариф на транспортировку горячей воды</v>
      </c>
      <c r="G255" s="2427" t="str">
        <f>INDEX(PT_DIFFERENTIATION_NTAR,MATCH(B255,PT_DIFFERENTIATION_NTAR_ID,0))</f>
        <v/>
      </c>
      <c r="H255" s="1862"/>
      <c r="I255" s="1739"/>
      <c r="J255" s="1773"/>
      <c r="K255" s="1778"/>
      <c r="L255" s="1862" t="s">
        <v>311</v>
      </c>
      <c r="M255" s="341"/>
      <c r="N255" s="334"/>
      <c r="O255" s="1624"/>
      <c r="P255" s="1624"/>
      <c r="AH255" s="1631">
        <v>0</v>
      </c>
    </row>
    <row s="1635" customFormat="1" customHeight="1" ht="18.75" hidden="1">
      <c r="A256" s="1780"/>
      <c r="B256" s="1780"/>
      <c r="C256" s="369" t="s">
        <v>1150</v>
      </c>
      <c r="D256" s="2462"/>
      <c r="E256" s="2204"/>
      <c r="F256" s="2383"/>
      <c r="G256" s="2427"/>
      <c r="H256" s="1500"/>
      <c r="I256" s="651" t="s">
        <v>1149</v>
      </c>
      <c r="J256" s="571"/>
      <c r="K256" s="1500"/>
      <c r="L256" s="214"/>
      <c r="M256" s="341"/>
      <c r="N256" s="334"/>
      <c r="O256" s="1624"/>
      <c r="P256" s="1624"/>
      <c r="AH256" s="1631">
        <v>0</v>
      </c>
    </row>
    <row s="1635" customFormat="1" customHeight="1" ht="0.75" hidden="1">
      <c r="A257" s="1780"/>
      <c r="B257" s="1780"/>
      <c r="C257" s="369" t="s">
        <v>1159</v>
      </c>
      <c r="D257" s="2462"/>
      <c r="E257" s="2204"/>
      <c r="F257" s="2383"/>
      <c r="G257" s="400"/>
      <c r="H257" s="1500"/>
      <c r="I257" s="651"/>
      <c r="J257" s="571"/>
      <c r="K257" s="1500"/>
      <c r="L257" s="214"/>
      <c r="M257" s="341"/>
      <c r="N257" s="334"/>
      <c r="O257" s="1624"/>
      <c r="P257" s="1624"/>
      <c r="AH257" s="1631">
        <v>0</v>
      </c>
    </row>
    <row s="1635" customFormat="1" customHeight="1" ht="18.75" hidden="1">
      <c r="A258" s="1780" t="s">
        <v>265</v>
      </c>
      <c r="B258" s="1780" t="s">
        <v>266</v>
      </c>
      <c r="C258" s="369"/>
      <c r="D258" s="2462"/>
      <c r="E258" s="2204"/>
      <c r="F258" s="2383" t="str">
        <f>INDEX(PT_DIFFERENTIATION_VTAR,MATCH(A258,PT_DIFFERENTIATION_VTAR_ID,0))</f>
        <v>Тариф на подключение (технологическое присоединение) к централизованной системе горячего водоснабжения</v>
      </c>
      <c r="G258" s="2427" t="str">
        <f>INDEX(PT_DIFFERENTIATION_NTAR,MATCH(B258,PT_DIFFERENTIATION_NTAR_ID,0))</f>
        <v/>
      </c>
      <c r="H258" s="1862"/>
      <c r="I258" s="1739"/>
      <c r="J258" s="1773"/>
      <c r="K258" s="1778"/>
      <c r="L258" s="1862" t="s">
        <v>311</v>
      </c>
      <c r="M258" s="341"/>
      <c r="N258" s="334"/>
      <c r="O258" s="1624"/>
      <c r="P258" s="1624"/>
      <c r="AH258" s="1631">
        <v>0</v>
      </c>
    </row>
    <row s="1635" customFormat="1" customHeight="1" ht="18.75" hidden="1">
      <c r="A259" s="1780"/>
      <c r="B259" s="1780"/>
      <c r="C259" s="369" t="s">
        <v>1150</v>
      </c>
      <c r="D259" s="2462"/>
      <c r="E259" s="2204"/>
      <c r="F259" s="2383"/>
      <c r="G259" s="2427"/>
      <c r="H259" s="1500"/>
      <c r="I259" s="651" t="s">
        <v>1149</v>
      </c>
      <c r="J259" s="571"/>
      <c r="K259" s="1500"/>
      <c r="L259" s="214"/>
      <c r="M259" s="341"/>
      <c r="N259" s="334"/>
      <c r="O259" s="1624"/>
      <c r="P259" s="1624"/>
      <c r="AH259" s="1631">
        <v>0</v>
      </c>
    </row>
    <row s="1635" customFormat="1" customHeight="1" ht="0.75" hidden="1">
      <c r="A260" s="1780"/>
      <c r="B260" s="1780"/>
      <c r="C260" s="369" t="s">
        <v>1159</v>
      </c>
      <c r="D260" s="2462"/>
      <c r="E260" s="2204"/>
      <c r="F260" s="2383"/>
      <c r="G260" s="400"/>
      <c r="H260" s="1500"/>
      <c r="I260" s="651"/>
      <c r="J260" s="571"/>
      <c r="K260" s="1500"/>
      <c r="L260" s="214"/>
      <c r="M260" s="341"/>
      <c r="N260" s="334"/>
      <c r="O260" s="1624"/>
      <c r="P260" s="1624"/>
      <c r="AH260" s="1631">
        <v>0</v>
      </c>
    </row>
    <row s="1635" customFormat="1" customHeight="1" ht="18.75" hidden="1">
      <c r="A261" s="1780" t="s">
        <v>270</v>
      </c>
      <c r="B261" s="1780" t="s">
        <v>271</v>
      </c>
      <c r="C261" s="369"/>
      <c r="D261" s="2462"/>
      <c r="E261" s="2204"/>
      <c r="F261" s="2383" t="str">
        <f>INDEX(PT_DIFFERENTIATION_VTAR,MATCH(A261,PT_DIFFERENTIATION_VTAR_ID,0))</f>
        <v>Тариф на водоотведение</v>
      </c>
      <c r="G261" s="2427" t="str">
        <f>INDEX(PT_DIFFERENTIATION_NTAR,MATCH(B261,PT_DIFFERENTIATION_NTAR_ID,0))</f>
        <v/>
      </c>
      <c r="H261" s="1862"/>
      <c r="I261" s="1739"/>
      <c r="J261" s="1773"/>
      <c r="K261" s="1778"/>
      <c r="L261" s="1862" t="s">
        <v>311</v>
      </c>
      <c r="M261" s="341"/>
      <c r="N261" s="334"/>
      <c r="O261" s="1624"/>
      <c r="P261" s="1624"/>
      <c r="AH261" s="1631">
        <v>0</v>
      </c>
    </row>
    <row s="1635" customFormat="1" customHeight="1" ht="18.75" hidden="1">
      <c r="A262" s="1780"/>
      <c r="B262" s="1780"/>
      <c r="C262" s="369" t="s">
        <v>1150</v>
      </c>
      <c r="D262" s="2462"/>
      <c r="E262" s="2204"/>
      <c r="F262" s="2383"/>
      <c r="G262" s="2427"/>
      <c r="H262" s="1500"/>
      <c r="I262" s="651" t="s">
        <v>1149</v>
      </c>
      <c r="J262" s="571"/>
      <c r="K262" s="1500"/>
      <c r="L262" s="214"/>
      <c r="M262" s="341"/>
      <c r="N262" s="334"/>
      <c r="O262" s="1624"/>
      <c r="P262" s="1624"/>
      <c r="AH262" s="1631">
        <v>0</v>
      </c>
    </row>
    <row s="1635" customFormat="1" customHeight="1" ht="0.75" hidden="1">
      <c r="A263" s="1780"/>
      <c r="B263" s="1780"/>
      <c r="C263" s="369" t="s">
        <v>1159</v>
      </c>
      <c r="D263" s="2462"/>
      <c r="E263" s="2204"/>
      <c r="F263" s="2383"/>
      <c r="G263" s="400"/>
      <c r="H263" s="1500"/>
      <c r="I263" s="651"/>
      <c r="J263" s="571"/>
      <c r="K263" s="1500"/>
      <c r="L263" s="214"/>
      <c r="M263" s="341"/>
      <c r="N263" s="334"/>
      <c r="O263" s="1624"/>
      <c r="P263" s="1624"/>
      <c r="AH263" s="1631">
        <v>0</v>
      </c>
    </row>
    <row s="1635" customFormat="1" customHeight="1" ht="18.75" hidden="1">
      <c r="A264" s="1780" t="s">
        <v>275</v>
      </c>
      <c r="B264" s="1780" t="s">
        <v>276</v>
      </c>
      <c r="C264" s="369"/>
      <c r="D264" s="2462"/>
      <c r="E264" s="2204"/>
      <c r="F264" s="2383" t="str">
        <f>INDEX(PT_DIFFERENTIATION_VTAR,MATCH(A264,PT_DIFFERENTIATION_VTAR_ID,0))</f>
        <v>Тариф на транспортировку сточных вод</v>
      </c>
      <c r="G264" s="2427" t="str">
        <f>INDEX(PT_DIFFERENTIATION_NTAR,MATCH(B264,PT_DIFFERENTIATION_NTAR_ID,0))</f>
        <v/>
      </c>
      <c r="H264" s="1862"/>
      <c r="I264" s="1739"/>
      <c r="J264" s="1773"/>
      <c r="K264" s="1778"/>
      <c r="L264" s="1862" t="s">
        <v>311</v>
      </c>
      <c r="M264" s="341"/>
      <c r="N264" s="334"/>
      <c r="O264" s="1624"/>
      <c r="P264" s="1624"/>
      <c r="AH264" s="1631">
        <v>0</v>
      </c>
    </row>
    <row s="1635" customFormat="1" customHeight="1" ht="18.75" hidden="1">
      <c r="A265" s="1780"/>
      <c r="B265" s="1780"/>
      <c r="C265" s="369" t="s">
        <v>1150</v>
      </c>
      <c r="D265" s="2462"/>
      <c r="E265" s="2204"/>
      <c r="F265" s="2383"/>
      <c r="G265" s="2427"/>
      <c r="H265" s="1500"/>
      <c r="I265" s="651" t="s">
        <v>1149</v>
      </c>
      <c r="J265" s="571"/>
      <c r="K265" s="1500"/>
      <c r="L265" s="214"/>
      <c r="M265" s="341"/>
      <c r="N265" s="334"/>
      <c r="O265" s="1624"/>
      <c r="P265" s="1624"/>
      <c r="AH265" s="1631">
        <v>0</v>
      </c>
    </row>
    <row s="1635" customFormat="1" customHeight="1" ht="0.75" hidden="1">
      <c r="A266" s="1780"/>
      <c r="B266" s="1780"/>
      <c r="C266" s="369" t="s">
        <v>1159</v>
      </c>
      <c r="D266" s="2462"/>
      <c r="E266" s="2204"/>
      <c r="F266" s="2383"/>
      <c r="G266" s="400"/>
      <c r="H266" s="1500"/>
      <c r="I266" s="651"/>
      <c r="J266" s="571"/>
      <c r="K266" s="1500"/>
      <c r="L266" s="214"/>
      <c r="M266" s="341"/>
      <c r="N266" s="334"/>
      <c r="O266" s="1624"/>
      <c r="P266" s="1624"/>
      <c r="AH266" s="1631">
        <v>0</v>
      </c>
    </row>
    <row s="1635" customFormat="1" customHeight="1" ht="18.75" hidden="1">
      <c r="A267" s="1780" t="s">
        <v>280</v>
      </c>
      <c r="B267" s="1780" t="s">
        <v>281</v>
      </c>
      <c r="C267" s="369"/>
      <c r="D267" s="2462"/>
      <c r="E267" s="2204"/>
      <c r="F267" s="2383" t="str">
        <f>INDEX(PT_DIFFERENTIATION_VTAR,MATCH(A267,PT_DIFFERENTIATION_VTAR_ID,0))</f>
        <v>Тариф на подключение (технологическое присоединение) к централизованной системе водоотведения</v>
      </c>
      <c r="G267" s="2427" t="str">
        <f>INDEX(PT_DIFFERENTIATION_NTAR,MATCH(B267,PT_DIFFERENTIATION_NTAR_ID,0))</f>
        <v/>
      </c>
      <c r="H267" s="1862"/>
      <c r="I267" s="1739"/>
      <c r="J267" s="1773"/>
      <c r="K267" s="1778"/>
      <c r="L267" s="1862" t="s">
        <v>311</v>
      </c>
      <c r="M267" s="341"/>
      <c r="N267" s="334"/>
      <c r="O267" s="1624"/>
      <c r="P267" s="1624"/>
      <c r="AH267" s="1631">
        <v>0</v>
      </c>
    </row>
    <row s="1635" customFormat="1" customHeight="1" ht="18.75" hidden="1">
      <c r="A268" s="1780"/>
      <c r="B268" s="1780"/>
      <c r="C268" s="369" t="s">
        <v>1150</v>
      </c>
      <c r="D268" s="2462"/>
      <c r="E268" s="2204"/>
      <c r="F268" s="2383"/>
      <c r="G268" s="2427"/>
      <c r="H268" s="1500"/>
      <c r="I268" s="651" t="s">
        <v>1149</v>
      </c>
      <c r="J268" s="571"/>
      <c r="K268" s="1500"/>
      <c r="L268" s="214"/>
      <c r="M268" s="341"/>
      <c r="N268" s="334"/>
      <c r="O268" s="1624"/>
      <c r="P268" s="1624"/>
      <c r="AH268" s="1631">
        <v>0</v>
      </c>
    </row>
    <row s="1635" customFormat="1" customHeight="1" ht="15">
      <c r="A269" s="1780"/>
      <c r="B269" s="1780"/>
      <c r="C269" s="369" t="s">
        <v>1159</v>
      </c>
      <c r="D269" s="2462"/>
      <c r="E269" s="2204"/>
      <c r="F269" s="2383"/>
      <c r="G269" s="400"/>
      <c r="H269" s="1500"/>
      <c r="I269" s="651"/>
      <c r="J269" s="571"/>
      <c r="K269" s="1500"/>
      <c r="L269" s="214"/>
      <c r="M269" s="341"/>
      <c r="N269" s="334"/>
      <c r="O269" s="1624"/>
      <c r="P269" s="1624"/>
      <c r="AH269" s="1631">
        <v>1</v>
      </c>
    </row>
    <row customHeight="1" ht="27.299999999999997">
      <c r="A270" s="1780"/>
      <c r="B270" s="1780"/>
      <c r="D270" s="376"/>
      <c r="E270" s="147" t="s">
        <v>93</v>
      </c>
      <c r="F270"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0" s="2460"/>
      <c r="H270" s="2460"/>
      <c r="I270" s="2460"/>
      <c r="J270" s="2460"/>
      <c r="K270" s="2460"/>
      <c r="L270" s="2460"/>
      <c r="M270" s="297"/>
      <c r="N270" s="334"/>
      <c r="AH270" s="374">
        <v>26</v>
      </c>
    </row>
    <row s="1635" customFormat="1" customHeight="1" ht="60.75" hidden="1">
      <c r="A271" s="1780" t="s">
        <v>156</v>
      </c>
      <c r="B271" s="1780" t="s">
        <v>157</v>
      </c>
      <c r="C271" s="369"/>
      <c r="D271" s="2462"/>
      <c r="E271" s="2204"/>
      <c r="F271" s="2383" t="str">
        <f>INDEX(PT_DIFFERENTIATION_VTAR,MATCH(A271,PT_DIFFERENTIATION_VTAR_ID,0))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1" s="2427" t="str">
        <f>INDEX(PT_DIFFERENTIATION_NTAR,MATCH(B271,PT_DIFFERENTIATION_NTAR_ID,0))</f>
        <v/>
      </c>
      <c r="H271" s="1862"/>
      <c r="I271" s="1739"/>
      <c r="J271" s="1773"/>
      <c r="K271" s="1778"/>
      <c r="L271" s="1862" t="s">
        <v>311</v>
      </c>
      <c r="M27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1" s="334"/>
      <c r="O271" s="1624"/>
      <c r="P271" s="1624"/>
      <c r="AH271" s="1631">
        <v>0</v>
      </c>
    </row>
    <row s="1635" customFormat="1" customHeight="1" ht="18.75" hidden="1">
      <c r="A272" s="1780"/>
      <c r="B272" s="1780"/>
      <c r="C272" s="369" t="s">
        <v>1150</v>
      </c>
      <c r="D272" s="2462"/>
      <c r="E272" s="2204"/>
      <c r="F272" s="2383"/>
      <c r="G272" s="2427"/>
      <c r="H272" s="1500"/>
      <c r="I272" s="651" t="s">
        <v>1149</v>
      </c>
      <c r="J272" s="571"/>
      <c r="K272" s="1500"/>
      <c r="L272" s="214"/>
      <c r="M272" s="2170"/>
      <c r="N272" s="334"/>
      <c r="O272" s="1624"/>
      <c r="P272" s="1624"/>
      <c r="AH272" s="1631">
        <v>0</v>
      </c>
    </row>
    <row s="1635" customFormat="1" customHeight="1" ht="0.75" hidden="1">
      <c r="A273" s="1780"/>
      <c r="B273" s="1780"/>
      <c r="C273" s="369" t="s">
        <v>1159</v>
      </c>
      <c r="D273" s="2462"/>
      <c r="E273" s="2204"/>
      <c r="F273" s="2383"/>
      <c r="G273" s="400"/>
      <c r="H273" s="1500"/>
      <c r="I273" s="651"/>
      <c r="J273" s="571"/>
      <c r="K273" s="1500"/>
      <c r="L273" s="214"/>
      <c r="M273" s="2170"/>
      <c r="N273" s="334"/>
      <c r="O273" s="1624"/>
      <c r="P273" s="1624"/>
      <c r="AH273" s="1631">
        <v>0</v>
      </c>
    </row>
    <row s="1635" customFormat="1" customHeight="1" ht="45">
      <c r="A274" s="1780" t="s">
        <v>164</v>
      </c>
      <c r="B274" s="1780" t="s">
        <v>165</v>
      </c>
      <c r="C274" s="369"/>
      <c r="D274" s="2462"/>
      <c r="E274" s="2204"/>
      <c r="F274" s="2383" t="str">
        <f>INDEX(PT_DIFFERENTIATION_VTAR,MATCH(A274,PT_DIFFERENTIATION_VTAR_ID,0))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4" s="2427" t="str">
        <f>INDEX(PT_DIFFERENTIATION_NTAR,MATCH(B274,PT_DIFFERENTIATION_NTAR_ID,0))</f>
        <v>Тариф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
</v>
      </c>
      <c r="H274" s="1862"/>
      <c r="I274" s="1739">
        <v>46388</v>
      </c>
      <c r="J274" s="1773">
        <v>46752</v>
      </c>
      <c r="K274" s="1778">
        <v>10296.27</v>
      </c>
      <c r="L274" s="1862" t="s">
        <v>311</v>
      </c>
      <c r="M274" s="2171"/>
      <c r="N274" s="334"/>
      <c r="O274" s="1624"/>
      <c r="P274" s="1624"/>
      <c r="AH274" s="1631">
        <v>0</v>
      </c>
    </row>
    <row s="1635" customFormat="1" customHeight="1" ht="18.75">
      <c r="A275" s="1780"/>
      <c r="B275" s="1780"/>
      <c r="C275" s="369" t="s">
        <v>1150</v>
      </c>
      <c r="D275" s="2462"/>
      <c r="E275" s="2204"/>
      <c r="F275" s="2383"/>
      <c r="G275" s="2427"/>
      <c r="H275" s="1500"/>
      <c r="I275" s="651" t="s">
        <v>1149</v>
      </c>
      <c r="J275" s="571"/>
      <c r="K275" s="1500"/>
      <c r="L275" s="214"/>
      <c r="M275" s="1861"/>
      <c r="N275" s="334"/>
      <c r="O275" s="1624"/>
      <c r="P275" s="1624"/>
      <c r="AH275" s="1631">
        <v>0</v>
      </c>
    </row>
    <row s="1635" customFormat="1" customHeight="1" ht="0.75">
      <c r="A276" s="1780"/>
      <c r="B276" s="1780"/>
      <c r="C276" s="369" t="s">
        <v>1159</v>
      </c>
      <c r="D276" s="2462"/>
      <c r="E276" s="2204"/>
      <c r="F276" s="2383"/>
      <c r="G276" s="400"/>
      <c r="H276" s="1500"/>
      <c r="I276" s="651"/>
      <c r="J276" s="571"/>
      <c r="K276" s="1500"/>
      <c r="L276" s="214"/>
      <c r="M276" s="341"/>
      <c r="N276" s="334"/>
      <c r="O276" s="1624"/>
      <c r="P276" s="1624"/>
      <c r="AH276" s="1631">
        <v>0</v>
      </c>
    </row>
    <row s="1635" customFormat="1" customHeight="1" ht="45" hidden="1">
      <c r="A277" s="1780" t="s">
        <v>174</v>
      </c>
      <c r="B277" s="1780" t="s">
        <v>175</v>
      </c>
      <c r="C277" s="369"/>
      <c r="D277" s="2462"/>
      <c r="E277" s="2204"/>
      <c r="F277" s="2383" t="str">
        <f>INDEX(PT_DIFFERENTIATION_VTAR,MATCH(A277,PT_DIFFERENTIATION_VTAR_ID,0))</f>
        <v>Тарифы на теплоноситель, поставляемый теплоснабжающими организациями потребителям, другим теплоснабжающим организациям</v>
      </c>
      <c r="G277" s="2427" t="str">
        <f>INDEX(PT_DIFFERENTIATION_NTAR,MATCH(B277,PT_DIFFERENTIATION_NTAR_ID,0))</f>
        <v/>
      </c>
      <c r="H277" s="1862"/>
      <c r="I277" s="1739"/>
      <c r="J277" s="1773"/>
      <c r="K277" s="1778"/>
      <c r="L277" s="1862" t="s">
        <v>311</v>
      </c>
      <c r="M277" s="341"/>
      <c r="N277" s="334"/>
      <c r="O277" s="1624"/>
      <c r="P277" s="1624"/>
      <c r="AH277" s="1631">
        <v>0</v>
      </c>
    </row>
    <row s="1635" customFormat="1" customHeight="1" ht="18.75" hidden="1">
      <c r="A278" s="1780"/>
      <c r="B278" s="1780"/>
      <c r="C278" s="369" t="s">
        <v>1150</v>
      </c>
      <c r="D278" s="2462"/>
      <c r="E278" s="2204"/>
      <c r="F278" s="2383"/>
      <c r="G278" s="2427"/>
      <c r="H278" s="1500"/>
      <c r="I278" s="651" t="s">
        <v>1149</v>
      </c>
      <c r="J278" s="571"/>
      <c r="K278" s="1500"/>
      <c r="L278" s="214"/>
      <c r="M278" s="341"/>
      <c r="N278" s="334"/>
      <c r="O278" s="1624"/>
      <c r="P278" s="1624"/>
      <c r="AH278" s="1631">
        <v>0</v>
      </c>
    </row>
    <row s="1635" customFormat="1" customHeight="1" ht="0.75" hidden="1">
      <c r="A279" s="1780"/>
      <c r="B279" s="1780"/>
      <c r="C279" s="369" t="s">
        <v>1159</v>
      </c>
      <c r="D279" s="2462"/>
      <c r="E279" s="2204"/>
      <c r="F279" s="2383"/>
      <c r="G279" s="400"/>
      <c r="H279" s="1500"/>
      <c r="I279" s="651"/>
      <c r="J279" s="571"/>
      <c r="K279" s="1500"/>
      <c r="L279" s="214"/>
      <c r="M279" s="341"/>
      <c r="N279" s="334"/>
      <c r="O279" s="1624"/>
      <c r="P279" s="1624"/>
      <c r="AH279" s="1631">
        <v>0</v>
      </c>
    </row>
    <row s="1635" customFormat="1" customHeight="1" ht="45" hidden="1">
      <c r="A280" s="1780" t="s">
        <v>180</v>
      </c>
      <c r="B280" s="1780" t="s">
        <v>181</v>
      </c>
      <c r="C280" s="369"/>
      <c r="D280" s="2462"/>
      <c r="E280" s="2204"/>
      <c r="F280" s="2383" t="str">
        <f>INDEX(PT_DIFFERENTIATION_VTAR,MATCH(A280,PT_DIFFERENTIATION_VTAR_ID,0))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0" s="2427" t="str">
        <f>INDEX(PT_DIFFERENTIATION_NTAR,MATCH(B280,PT_DIFFERENTIATION_NTAR_ID,0))</f>
        <v/>
      </c>
      <c r="H280" s="1862"/>
      <c r="I280" s="1739"/>
      <c r="J280" s="1773"/>
      <c r="K280" s="1778"/>
      <c r="L280" s="1862" t="s">
        <v>311</v>
      </c>
      <c r="M280" s="341"/>
      <c r="N280" s="334"/>
      <c r="O280" s="1624"/>
      <c r="P280" s="1624"/>
      <c r="AH280" s="1631">
        <v>0</v>
      </c>
    </row>
    <row s="1635" customFormat="1" customHeight="1" ht="18.75" hidden="1">
      <c r="A281" s="1780"/>
      <c r="B281" s="1780"/>
      <c r="C281" s="369" t="s">
        <v>1150</v>
      </c>
      <c r="D281" s="2462"/>
      <c r="E281" s="2204"/>
      <c r="F281" s="2383"/>
      <c r="G281" s="2427"/>
      <c r="H281" s="1500"/>
      <c r="I281" s="651" t="s">
        <v>1149</v>
      </c>
      <c r="J281" s="571"/>
      <c r="K281" s="1500"/>
      <c r="L281" s="214"/>
      <c r="M281" s="341"/>
      <c r="N281" s="334"/>
      <c r="O281" s="1624"/>
      <c r="P281" s="1624"/>
      <c r="AH281" s="1631">
        <v>0</v>
      </c>
    </row>
    <row s="1635" customFormat="1" customHeight="1" ht="0.75" hidden="1">
      <c r="A282" s="1780"/>
      <c r="B282" s="1780"/>
      <c r="C282" s="369" t="s">
        <v>1159</v>
      </c>
      <c r="D282" s="2462"/>
      <c r="E282" s="2204"/>
      <c r="F282" s="2383"/>
      <c r="G282" s="400"/>
      <c r="H282" s="1500"/>
      <c r="I282" s="651"/>
      <c r="J282" s="571"/>
      <c r="K282" s="1500"/>
      <c r="L282" s="214"/>
      <c r="M282" s="341"/>
      <c r="N282" s="334"/>
      <c r="O282" s="1624"/>
      <c r="P282" s="1624"/>
      <c r="AH282" s="1631">
        <v>0</v>
      </c>
    </row>
    <row s="1635" customFormat="1" customHeight="1" ht="18.75" hidden="1">
      <c r="A283" s="1780" t="s">
        <v>186</v>
      </c>
      <c r="B283" s="1780" t="s">
        <v>187</v>
      </c>
      <c r="C283" s="369"/>
      <c r="D283" s="2462"/>
      <c r="E283" s="2204"/>
      <c r="F283" s="2383" t="str">
        <f>INDEX(PT_DIFFERENTIATION_VTAR,MATCH(A283,PT_DIFFERENTIATION_VTAR_ID,0))</f>
        <v>Тарифы на услуги по передаче тепловой энергии</v>
      </c>
      <c r="G283" s="2427" t="str">
        <f>INDEX(PT_DIFFERENTIATION_NTAR,MATCH(B283,PT_DIFFERENTIATION_NTAR_ID,0))</f>
        <v/>
      </c>
      <c r="H283" s="1862"/>
      <c r="I283" s="1739"/>
      <c r="J283" s="1773"/>
      <c r="K283" s="1778"/>
      <c r="L283" s="1862" t="s">
        <v>311</v>
      </c>
      <c r="M283" s="341"/>
      <c r="N283" s="334"/>
      <c r="O283" s="1624"/>
      <c r="P283" s="1624"/>
      <c r="AH283" s="1631">
        <v>0</v>
      </c>
    </row>
    <row s="1635" customFormat="1" customHeight="1" ht="18.75" hidden="1">
      <c r="A284" s="1780"/>
      <c r="B284" s="1780"/>
      <c r="C284" s="369" t="s">
        <v>1150</v>
      </c>
      <c r="D284" s="2462"/>
      <c r="E284" s="2204"/>
      <c r="F284" s="2383"/>
      <c r="G284" s="2427"/>
      <c r="H284" s="1500"/>
      <c r="I284" s="651" t="s">
        <v>1149</v>
      </c>
      <c r="J284" s="571"/>
      <c r="K284" s="1500"/>
      <c r="L284" s="214"/>
      <c r="M284" s="341"/>
      <c r="N284" s="334"/>
      <c r="O284" s="1624"/>
      <c r="P284" s="1624"/>
      <c r="AH284" s="1631">
        <v>0</v>
      </c>
    </row>
    <row s="1635" customFormat="1" customHeight="1" ht="0.75" hidden="1">
      <c r="A285" s="1780"/>
      <c r="B285" s="1780"/>
      <c r="C285" s="369" t="s">
        <v>1159</v>
      </c>
      <c r="D285" s="2462"/>
      <c r="E285" s="2204"/>
      <c r="F285" s="2383"/>
      <c r="G285" s="400"/>
      <c r="H285" s="1500"/>
      <c r="I285" s="651"/>
      <c r="J285" s="571"/>
      <c r="K285" s="1500"/>
      <c r="L285" s="214"/>
      <c r="M285" s="341"/>
      <c r="N285" s="334"/>
      <c r="O285" s="1624"/>
      <c r="P285" s="1624"/>
      <c r="AH285" s="1631">
        <v>0</v>
      </c>
    </row>
    <row s="1635" customFormat="1" customHeight="1" ht="18.75" hidden="1">
      <c r="A286" s="1780" t="s">
        <v>192</v>
      </c>
      <c r="B286" s="1780" t="s">
        <v>193</v>
      </c>
      <c r="C286" s="369"/>
      <c r="D286" s="2462"/>
      <c r="E286" s="2204"/>
      <c r="F286" s="2383" t="str">
        <f>INDEX(PT_DIFFERENTIATION_VTAR,MATCH(A286,PT_DIFFERENTIATION_VTAR_ID,0))</f>
        <v>Тарифы на услуги по передаче теплоносителя</v>
      </c>
      <c r="G286" s="2427" t="str">
        <f>INDEX(PT_DIFFERENTIATION_NTAR,MATCH(B286,PT_DIFFERENTIATION_NTAR_ID,0))</f>
        <v/>
      </c>
      <c r="H286" s="1862"/>
      <c r="I286" s="1739"/>
      <c r="J286" s="1773"/>
      <c r="K286" s="1778"/>
      <c r="L286" s="1862" t="s">
        <v>311</v>
      </c>
      <c r="M286" s="341"/>
      <c r="N286" s="334"/>
      <c r="O286" s="1624"/>
      <c r="P286" s="1624"/>
      <c r="AH286" s="1631">
        <v>0</v>
      </c>
    </row>
    <row s="1635" customFormat="1" customHeight="1" ht="18.75" hidden="1">
      <c r="A287" s="1780"/>
      <c r="B287" s="1780"/>
      <c r="C287" s="369" t="s">
        <v>1150</v>
      </c>
      <c r="D287" s="2462"/>
      <c r="E287" s="2204"/>
      <c r="F287" s="2383"/>
      <c r="G287" s="2427"/>
      <c r="H287" s="1500"/>
      <c r="I287" s="651" t="s">
        <v>1149</v>
      </c>
      <c r="J287" s="571"/>
      <c r="K287" s="1500"/>
      <c r="L287" s="214"/>
      <c r="M287" s="341"/>
      <c r="N287" s="334"/>
      <c r="O287" s="1624"/>
      <c r="P287" s="1624"/>
      <c r="AH287" s="1631">
        <v>0</v>
      </c>
    </row>
    <row s="1635" customFormat="1" customHeight="1" ht="0.75" hidden="1">
      <c r="A288" s="1780"/>
      <c r="B288" s="1780"/>
      <c r="C288" s="369" t="s">
        <v>1159</v>
      </c>
      <c r="D288" s="2462"/>
      <c r="E288" s="2204"/>
      <c r="F288" s="2383"/>
      <c r="G288" s="400"/>
      <c r="H288" s="1500"/>
      <c r="I288" s="651"/>
      <c r="J288" s="571"/>
      <c r="K288" s="1500"/>
      <c r="L288" s="214"/>
      <c r="M288" s="341"/>
      <c r="N288" s="334"/>
      <c r="O288" s="1624"/>
      <c r="P288" s="1624"/>
      <c r="AH288" s="1631">
        <v>0</v>
      </c>
    </row>
    <row s="1635" customFormat="1" customHeight="1" ht="18.75" hidden="1">
      <c r="A289" s="1780" t="s">
        <v>198</v>
      </c>
      <c r="B289" s="1780" t="s">
        <v>199</v>
      </c>
      <c r="C289" s="369"/>
      <c r="D289" s="2462"/>
      <c r="E289" s="2204"/>
      <c r="F289" s="2383" t="str">
        <f>INDEX(PT_DIFFERENTIATION_VTAR,MATCH(A289,PT_DIFFERENTIATION_VTAR_ID,0))</f>
        <v>Плата за услуги по поддержанию резервной тепловой мощности при отсутствии потребления тепловой энергии</v>
      </c>
      <c r="G289" s="2427" t="str">
        <f>INDEX(PT_DIFFERENTIATION_NTAR,MATCH(B289,PT_DIFFERENTIATION_NTAR_ID,0))</f>
        <v/>
      </c>
      <c r="H289" s="1862"/>
      <c r="I289" s="1739"/>
      <c r="J289" s="1773"/>
      <c r="K289" s="1778"/>
      <c r="L289" s="1862" t="s">
        <v>311</v>
      </c>
      <c r="M289" s="341"/>
      <c r="N289" s="334"/>
      <c r="O289" s="1624"/>
      <c r="P289" s="1624"/>
      <c r="AH289" s="1631">
        <v>0</v>
      </c>
    </row>
    <row s="1635" customFormat="1" customHeight="1" ht="18.75" hidden="1">
      <c r="A290" s="1780"/>
      <c r="B290" s="1780"/>
      <c r="C290" s="369" t="s">
        <v>1150</v>
      </c>
      <c r="D290" s="2462"/>
      <c r="E290" s="2204"/>
      <c r="F290" s="2383"/>
      <c r="G290" s="2427"/>
      <c r="H290" s="1500"/>
      <c r="I290" s="651" t="s">
        <v>1149</v>
      </c>
      <c r="J290" s="571"/>
      <c r="K290" s="1500"/>
      <c r="L290" s="214"/>
      <c r="M290" s="341"/>
      <c r="N290" s="334"/>
      <c r="O290" s="1624"/>
      <c r="P290" s="1624"/>
      <c r="AH290" s="1631">
        <v>0</v>
      </c>
    </row>
    <row s="1635" customFormat="1" customHeight="1" ht="0.75" hidden="1">
      <c r="A291" s="1780"/>
      <c r="B291" s="1780"/>
      <c r="C291" s="369" t="s">
        <v>1159</v>
      </c>
      <c r="D291" s="2462"/>
      <c r="E291" s="2204"/>
      <c r="F291" s="2383"/>
      <c r="G291" s="400"/>
      <c r="H291" s="1500"/>
      <c r="I291" s="651"/>
      <c r="J291" s="571"/>
      <c r="K291" s="1500"/>
      <c r="L291" s="214"/>
      <c r="M291" s="341"/>
      <c r="N291" s="334"/>
      <c r="O291" s="1624"/>
      <c r="P291" s="1624"/>
      <c r="AH291" s="1631">
        <v>0</v>
      </c>
    </row>
    <row s="1635" customFormat="1" customHeight="1" ht="18.75" hidden="1">
      <c r="A292" s="1780" t="s">
        <v>204</v>
      </c>
      <c r="B292" s="1780" t="s">
        <v>205</v>
      </c>
      <c r="C292" s="369"/>
      <c r="D292" s="2462"/>
      <c r="E292" s="2204"/>
      <c r="F292" s="2383" t="str">
        <f>INDEX(PT_DIFFERENTIATION_VTAR,MATCH(A292,PT_DIFFERENTIATION_VTAR_ID,0))</f>
        <v>Плата за подключение (технологическое присоединение) к системе теплоснабжения</v>
      </c>
      <c r="G292" s="2427" t="str">
        <f>INDEX(PT_DIFFERENTIATION_NTAR,MATCH(B292,PT_DIFFERENTIATION_NTAR_ID,0))</f>
        <v/>
      </c>
      <c r="H292" s="1862"/>
      <c r="I292" s="1739"/>
      <c r="J292" s="1773"/>
      <c r="K292" s="1778"/>
      <c r="L292" s="1862" t="s">
        <v>311</v>
      </c>
      <c r="M292" s="341"/>
      <c r="N292" s="334"/>
      <c r="O292" s="1624"/>
      <c r="P292" s="1624"/>
      <c r="AH292" s="1631">
        <v>0</v>
      </c>
    </row>
    <row s="1635" customFormat="1" customHeight="1" ht="18.75" hidden="1">
      <c r="A293" s="1780"/>
      <c r="B293" s="1780"/>
      <c r="C293" s="369" t="s">
        <v>1150</v>
      </c>
      <c r="D293" s="2462"/>
      <c r="E293" s="2204"/>
      <c r="F293" s="2383"/>
      <c r="G293" s="2427"/>
      <c r="H293" s="1500"/>
      <c r="I293" s="651" t="s">
        <v>1149</v>
      </c>
      <c r="J293" s="571"/>
      <c r="K293" s="1500"/>
      <c r="L293" s="214"/>
      <c r="M293" s="341"/>
      <c r="N293" s="334"/>
      <c r="O293" s="1624"/>
      <c r="P293" s="1624"/>
      <c r="AH293" s="1631">
        <v>0</v>
      </c>
    </row>
    <row s="1635" customFormat="1" customHeight="1" ht="0.75" hidden="1">
      <c r="A294" s="1780"/>
      <c r="B294" s="1780"/>
      <c r="C294" s="369" t="s">
        <v>1159</v>
      </c>
      <c r="D294" s="2462"/>
      <c r="E294" s="2204"/>
      <c r="F294" s="2383"/>
      <c r="G294" s="400"/>
      <c r="H294" s="1500"/>
      <c r="I294" s="651"/>
      <c r="J294" s="571"/>
      <c r="K294" s="1500"/>
      <c r="L294" s="214"/>
      <c r="M294" s="341"/>
      <c r="N294" s="334"/>
      <c r="O294" s="1624"/>
      <c r="P294" s="1624"/>
      <c r="AH294" s="1631">
        <v>0</v>
      </c>
    </row>
    <row s="1635" customFormat="1" customHeight="1" ht="18.75" hidden="1">
      <c r="A295" s="1780" t="s">
        <v>210</v>
      </c>
      <c r="B295" s="1780" t="s">
        <v>211</v>
      </c>
      <c r="C295" s="369"/>
      <c r="D295" s="2462"/>
      <c r="E295" s="2204"/>
      <c r="F295" s="2383" t="str">
        <f>INDEX(PT_DIFFERENTIATION_VTAR,MATCH(A295,PT_DIFFERENTIATION_VTAR_ID,0))</f>
        <v>Плата за подключение (технологическое присоединение) к системе теплоснабжения (индивидуальная)</v>
      </c>
      <c r="G295" s="2427" t="str">
        <f>INDEX(PT_DIFFERENTIATION_NTAR,MATCH(B295,PT_DIFFERENTIATION_NTAR_ID,0))</f>
        <v/>
      </c>
      <c r="H295" s="1989"/>
      <c r="I295" s="1739"/>
      <c r="J295" s="1773"/>
      <c r="K295" s="1778"/>
      <c r="L295" s="1989" t="s">
        <v>311</v>
      </c>
      <c r="M295" s="341"/>
      <c r="N295" s="334"/>
      <c r="O295" s="1624"/>
      <c r="P295" s="1624"/>
      <c r="AH295" s="1631">
        <v>0</v>
      </c>
    </row>
    <row s="1635" customFormat="1" customHeight="1" ht="18.75" hidden="1">
      <c r="A296" s="1780"/>
      <c r="B296" s="1780"/>
      <c r="C296" s="369" t="s">
        <v>1150</v>
      </c>
      <c r="D296" s="2462"/>
      <c r="E296" s="2204"/>
      <c r="F296" s="2383"/>
      <c r="G296" s="2427"/>
      <c r="H296" s="1500"/>
      <c r="I296" s="651" t="s">
        <v>1149</v>
      </c>
      <c r="J296" s="571"/>
      <c r="K296" s="1500"/>
      <c r="L296" s="214"/>
      <c r="M296" s="341"/>
      <c r="N296" s="334"/>
      <c r="O296" s="1624"/>
      <c r="P296" s="1624"/>
      <c r="AH296" s="1631">
        <v>0</v>
      </c>
    </row>
    <row s="1635" customFormat="1" customHeight="1" ht="0.75" hidden="1">
      <c r="A297" s="1780"/>
      <c r="B297" s="1780"/>
      <c r="C297" s="369" t="s">
        <v>1159</v>
      </c>
      <c r="D297" s="2462"/>
      <c r="E297" s="2204"/>
      <c r="F297" s="2383"/>
      <c r="G297" s="400"/>
      <c r="H297" s="1500"/>
      <c r="I297" s="651"/>
      <c r="J297" s="571"/>
      <c r="K297" s="1500"/>
      <c r="L297" s="214"/>
      <c r="M297" s="341"/>
      <c r="N297" s="334"/>
      <c r="O297" s="1624"/>
      <c r="P297" s="1624"/>
      <c r="AH297" s="1631">
        <v>0</v>
      </c>
    </row>
    <row s="1635" customFormat="1" customHeight="1" ht="18.75" hidden="1">
      <c r="A298" s="1780" t="s">
        <v>230</v>
      </c>
      <c r="B298" s="1780" t="s">
        <v>231</v>
      </c>
      <c r="C298" s="369"/>
      <c r="D298" s="2462"/>
      <c r="E298" s="2204"/>
      <c r="F298" s="2383" t="str">
        <f>INDEX(PT_DIFFERENTIATION_VTAR,MATCH(A298,PT_DIFFERENTIATION_VTAR_ID,0))</f>
        <v>Тариф на питьевую воду (питьевое водоснабжение)</v>
      </c>
      <c r="G298" s="2427" t="str">
        <f>INDEX(PT_DIFFERENTIATION_NTAR,MATCH(B298,PT_DIFFERENTIATION_NTAR_ID,0))</f>
        <v/>
      </c>
      <c r="H298" s="1862"/>
      <c r="I298" s="1739"/>
      <c r="J298" s="1773"/>
      <c r="K298" s="1778"/>
      <c r="L298" s="1862" t="s">
        <v>311</v>
      </c>
      <c r="M298" s="341"/>
      <c r="N298" s="334"/>
      <c r="O298" s="1624"/>
      <c r="P298" s="1624"/>
      <c r="AH298" s="1631">
        <v>0</v>
      </c>
    </row>
    <row s="1635" customFormat="1" customHeight="1" ht="18.75" hidden="1">
      <c r="A299" s="1780"/>
      <c r="B299" s="1780"/>
      <c r="C299" s="369" t="s">
        <v>1150</v>
      </c>
      <c r="D299" s="2462"/>
      <c r="E299" s="2204"/>
      <c r="F299" s="2383"/>
      <c r="G299" s="2427"/>
      <c r="H299" s="1500"/>
      <c r="I299" s="651" t="s">
        <v>1149</v>
      </c>
      <c r="J299" s="571"/>
      <c r="K299" s="1500"/>
      <c r="L299" s="214"/>
      <c r="M299" s="341"/>
      <c r="N299" s="334"/>
      <c r="O299" s="1624"/>
      <c r="P299" s="1624"/>
      <c r="AH299" s="1631">
        <v>0</v>
      </c>
    </row>
    <row s="1635" customFormat="1" customHeight="1" ht="0.75" hidden="1">
      <c r="A300" s="1780"/>
      <c r="B300" s="1780"/>
      <c r="C300" s="369" t="s">
        <v>1159</v>
      </c>
      <c r="D300" s="2462"/>
      <c r="E300" s="2204"/>
      <c r="F300" s="2383"/>
      <c r="G300" s="400"/>
      <c r="H300" s="1500"/>
      <c r="I300" s="651"/>
      <c r="J300" s="571"/>
      <c r="K300" s="1500"/>
      <c r="L300" s="214"/>
      <c r="M300" s="341"/>
      <c r="N300" s="334"/>
      <c r="O300" s="1624"/>
      <c r="P300" s="1624"/>
      <c r="AH300" s="1631">
        <v>0</v>
      </c>
    </row>
    <row s="1635" customFormat="1" customHeight="1" ht="18.75" hidden="1">
      <c r="A301" s="1780" t="s">
        <v>235</v>
      </c>
      <c r="B301" s="1780" t="s">
        <v>236</v>
      </c>
      <c r="C301" s="369"/>
      <c r="D301" s="2462"/>
      <c r="E301" s="2204"/>
      <c r="F301" s="2383" t="str">
        <f>INDEX(PT_DIFFERENTIATION_VTAR,MATCH(A301,PT_DIFFERENTIATION_VTAR_ID,0))</f>
        <v>Тариф на техническую воду</v>
      </c>
      <c r="G301" s="2427" t="str">
        <f>INDEX(PT_DIFFERENTIATION_NTAR,MATCH(B301,PT_DIFFERENTIATION_NTAR_ID,0))</f>
        <v/>
      </c>
      <c r="H301" s="1862"/>
      <c r="I301" s="1739"/>
      <c r="J301" s="1773"/>
      <c r="K301" s="1778"/>
      <c r="L301" s="1862" t="s">
        <v>311</v>
      </c>
      <c r="M301" s="341"/>
      <c r="N301" s="334"/>
      <c r="O301" s="1624"/>
      <c r="P301" s="1624"/>
      <c r="AH301" s="1631">
        <v>0</v>
      </c>
    </row>
    <row s="1635" customFormat="1" customHeight="1" ht="18.75" hidden="1">
      <c r="A302" s="1780"/>
      <c r="B302" s="1780"/>
      <c r="C302" s="369" t="s">
        <v>1150</v>
      </c>
      <c r="D302" s="2462"/>
      <c r="E302" s="2204"/>
      <c r="F302" s="2383"/>
      <c r="G302" s="2427"/>
      <c r="H302" s="1500"/>
      <c r="I302" s="651" t="s">
        <v>1149</v>
      </c>
      <c r="J302" s="571"/>
      <c r="K302" s="1500"/>
      <c r="L302" s="214"/>
      <c r="M302" s="341"/>
      <c r="N302" s="334"/>
      <c r="O302" s="1624"/>
      <c r="P302" s="1624"/>
      <c r="AH302" s="1631">
        <v>0</v>
      </c>
    </row>
    <row s="1635" customFormat="1" customHeight="1" ht="0.75" hidden="1">
      <c r="A303" s="1780"/>
      <c r="B303" s="1780"/>
      <c r="C303" s="369" t="s">
        <v>1159</v>
      </c>
      <c r="D303" s="2462"/>
      <c r="E303" s="2204"/>
      <c r="F303" s="2383"/>
      <c r="G303" s="400"/>
      <c r="H303" s="1500"/>
      <c r="I303" s="651"/>
      <c r="J303" s="571"/>
      <c r="K303" s="1500"/>
      <c r="L303" s="214"/>
      <c r="M303" s="341"/>
      <c r="N303" s="334"/>
      <c r="O303" s="1624"/>
      <c r="P303" s="1624"/>
      <c r="AH303" s="1631">
        <v>0</v>
      </c>
    </row>
    <row s="1635" customFormat="1" customHeight="1" ht="18.75" hidden="1">
      <c r="A304" s="1780" t="s">
        <v>240</v>
      </c>
      <c r="B304" s="1780" t="s">
        <v>241</v>
      </c>
      <c r="C304" s="369"/>
      <c r="D304" s="2462"/>
      <c r="E304" s="2204"/>
      <c r="F304" s="2383" t="str">
        <f>INDEX(PT_DIFFERENTIATION_VTAR,MATCH(A304,PT_DIFFERENTIATION_VTAR_ID,0))</f>
        <v>Тариф на транспортировку воды</v>
      </c>
      <c r="G304" s="2427" t="str">
        <f>INDEX(PT_DIFFERENTIATION_NTAR,MATCH(B304,PT_DIFFERENTIATION_NTAR_ID,0))</f>
        <v/>
      </c>
      <c r="H304" s="1862"/>
      <c r="I304" s="1739"/>
      <c r="J304" s="1773"/>
      <c r="K304" s="1778"/>
      <c r="L304" s="1862" t="s">
        <v>311</v>
      </c>
      <c r="M304" s="341"/>
      <c r="N304" s="334"/>
      <c r="O304" s="1624"/>
      <c r="P304" s="1624"/>
      <c r="AH304" s="1631">
        <v>0</v>
      </c>
    </row>
    <row s="1635" customFormat="1" customHeight="1" ht="18.75" hidden="1">
      <c r="A305" s="1780"/>
      <c r="B305" s="1780"/>
      <c r="C305" s="369" t="s">
        <v>1150</v>
      </c>
      <c r="D305" s="2462"/>
      <c r="E305" s="2204"/>
      <c r="F305" s="2383"/>
      <c r="G305" s="2427"/>
      <c r="H305" s="1500"/>
      <c r="I305" s="651" t="s">
        <v>1149</v>
      </c>
      <c r="J305" s="571"/>
      <c r="K305" s="1500"/>
      <c r="L305" s="214"/>
      <c r="M305" s="341"/>
      <c r="N305" s="334"/>
      <c r="O305" s="1624"/>
      <c r="P305" s="1624"/>
      <c r="AH305" s="1631">
        <v>0</v>
      </c>
    </row>
    <row s="1635" customFormat="1" customHeight="1" ht="0.75" hidden="1">
      <c r="A306" s="1780"/>
      <c r="B306" s="1780"/>
      <c r="C306" s="369" t="s">
        <v>1159</v>
      </c>
      <c r="D306" s="2462"/>
      <c r="E306" s="2204"/>
      <c r="F306" s="2383"/>
      <c r="G306" s="400"/>
      <c r="H306" s="1500"/>
      <c r="I306" s="651"/>
      <c r="J306" s="571"/>
      <c r="K306" s="1500"/>
      <c r="L306" s="214"/>
      <c r="M306" s="341"/>
      <c r="N306" s="334"/>
      <c r="O306" s="1624"/>
      <c r="P306" s="1624"/>
      <c r="AH306" s="1631">
        <v>0</v>
      </c>
    </row>
    <row s="1635" customFormat="1" customHeight="1" ht="18.75" hidden="1">
      <c r="A307" s="1780" t="s">
        <v>245</v>
      </c>
      <c r="B307" s="1780" t="s">
        <v>246</v>
      </c>
      <c r="C307" s="369"/>
      <c r="D307" s="2462"/>
      <c r="E307" s="2204"/>
      <c r="F307" s="2383" t="str">
        <f>INDEX(PT_DIFFERENTIATION_VTAR,MATCH(A307,PT_DIFFERENTIATION_VTAR_ID,0))</f>
        <v>Тариф на подвоз воды</v>
      </c>
      <c r="G307" s="2427" t="str">
        <f>INDEX(PT_DIFFERENTIATION_NTAR,MATCH(B307,PT_DIFFERENTIATION_NTAR_ID,0))</f>
        <v/>
      </c>
      <c r="H307" s="1862"/>
      <c r="I307" s="1739"/>
      <c r="J307" s="1773"/>
      <c r="K307" s="1778"/>
      <c r="L307" s="1862" t="s">
        <v>311</v>
      </c>
      <c r="M307" s="341"/>
      <c r="N307" s="334"/>
      <c r="O307" s="1624"/>
      <c r="P307" s="1624"/>
      <c r="AH307" s="1631">
        <v>0</v>
      </c>
    </row>
    <row s="1635" customFormat="1" customHeight="1" ht="18.75" hidden="1">
      <c r="A308" s="1780"/>
      <c r="B308" s="1780"/>
      <c r="C308" s="369" t="s">
        <v>1150</v>
      </c>
      <c r="D308" s="2462"/>
      <c r="E308" s="2204"/>
      <c r="F308" s="2383"/>
      <c r="G308" s="2427"/>
      <c r="H308" s="1500"/>
      <c r="I308" s="651" t="s">
        <v>1149</v>
      </c>
      <c r="J308" s="571"/>
      <c r="K308" s="1500"/>
      <c r="L308" s="214"/>
      <c r="M308" s="341"/>
      <c r="N308" s="334"/>
      <c r="O308" s="1624"/>
      <c r="P308" s="1624"/>
      <c r="AH308" s="1631">
        <v>0</v>
      </c>
    </row>
    <row s="1635" customFormat="1" customHeight="1" ht="0.75" hidden="1">
      <c r="A309" s="1780"/>
      <c r="B309" s="1780"/>
      <c r="C309" s="369" t="s">
        <v>1159</v>
      </c>
      <c r="D309" s="2462"/>
      <c r="E309" s="2204"/>
      <c r="F309" s="2383"/>
      <c r="G309" s="400"/>
      <c r="H309" s="1500"/>
      <c r="I309" s="651"/>
      <c r="J309" s="571"/>
      <c r="K309" s="1500"/>
      <c r="L309" s="214"/>
      <c r="M309" s="341"/>
      <c r="N309" s="334"/>
      <c r="O309" s="1624"/>
      <c r="P309" s="1624"/>
      <c r="AH309" s="1631">
        <v>0</v>
      </c>
    </row>
    <row s="1635" customFormat="1" customHeight="1" ht="18.75" hidden="1">
      <c r="A310" s="1780" t="s">
        <v>250</v>
      </c>
      <c r="B310" s="1780" t="s">
        <v>251</v>
      </c>
      <c r="C310" s="369"/>
      <c r="D310" s="2462"/>
      <c r="E310" s="2204"/>
      <c r="F310" s="2383" t="str">
        <f>INDEX(PT_DIFFERENTIATION_VTAR,MATCH(A310,PT_DIFFERENTIATION_VTAR_ID,0))</f>
        <v>Тариф на подключение (технологическое присоединение) к централизованной системе холодного водоснабжения</v>
      </c>
      <c r="G310" s="2427" t="str">
        <f>INDEX(PT_DIFFERENTIATION_NTAR,MATCH(B310,PT_DIFFERENTIATION_NTAR_ID,0))</f>
        <v/>
      </c>
      <c r="H310" s="1862"/>
      <c r="I310" s="1739"/>
      <c r="J310" s="1773"/>
      <c r="K310" s="1778"/>
      <c r="L310" s="1862" t="s">
        <v>311</v>
      </c>
      <c r="M310" s="341"/>
      <c r="N310" s="334"/>
      <c r="O310" s="1624"/>
      <c r="P310" s="1624"/>
      <c r="AH310" s="1631">
        <v>0</v>
      </c>
    </row>
    <row s="1635" customFormat="1" customHeight="1" ht="18.75" hidden="1">
      <c r="A311" s="1780"/>
      <c r="B311" s="1780"/>
      <c r="C311" s="369" t="s">
        <v>1150</v>
      </c>
      <c r="D311" s="2462"/>
      <c r="E311" s="2204"/>
      <c r="F311" s="2383"/>
      <c r="G311" s="2427"/>
      <c r="H311" s="1500"/>
      <c r="I311" s="651" t="s">
        <v>1149</v>
      </c>
      <c r="J311" s="571"/>
      <c r="K311" s="1500"/>
      <c r="L311" s="214"/>
      <c r="M311" s="341"/>
      <c r="N311" s="334"/>
      <c r="O311" s="1624"/>
      <c r="P311" s="1624"/>
      <c r="AH311" s="1631">
        <v>0</v>
      </c>
    </row>
    <row s="1635" customFormat="1" customHeight="1" ht="0.75" hidden="1">
      <c r="A312" s="1780"/>
      <c r="B312" s="1780"/>
      <c r="C312" s="369" t="s">
        <v>1159</v>
      </c>
      <c r="D312" s="2462"/>
      <c r="E312" s="2204"/>
      <c r="F312" s="2383"/>
      <c r="G312" s="400"/>
      <c r="H312" s="1500"/>
      <c r="I312" s="651"/>
      <c r="J312" s="571"/>
      <c r="K312" s="1500"/>
      <c r="L312" s="214"/>
      <c r="M312" s="341"/>
      <c r="N312" s="334"/>
      <c r="O312" s="1624"/>
      <c r="P312" s="1624"/>
      <c r="AH312" s="1631">
        <v>0</v>
      </c>
    </row>
    <row s="1635" customFormat="1" customHeight="1" ht="18.75" hidden="1">
      <c r="A313" s="1780" t="s">
        <v>255</v>
      </c>
      <c r="B313" s="1780" t="s">
        <v>256</v>
      </c>
      <c r="C313" s="369"/>
      <c r="D313" s="2462"/>
      <c r="E313" s="2204"/>
      <c r="F313" s="2383" t="str">
        <f>INDEX(PT_DIFFERENTIATION_VTAR,MATCH(A313,PT_DIFFERENTIATION_VTAR_ID,0))</f>
        <v>Тариф на горячую воду (горячее водоснабжение)</v>
      </c>
      <c r="G313" s="2427" t="str">
        <f>INDEX(PT_DIFFERENTIATION_NTAR,MATCH(B313,PT_DIFFERENTIATION_NTAR_ID,0))</f>
        <v/>
      </c>
      <c r="H313" s="1862"/>
      <c r="I313" s="1739"/>
      <c r="J313" s="1773"/>
      <c r="K313" s="1778"/>
      <c r="L313" s="1862" t="s">
        <v>311</v>
      </c>
      <c r="M313" s="341"/>
      <c r="N313" s="334"/>
      <c r="O313" s="1624"/>
      <c r="P313" s="1624"/>
      <c r="AH313" s="1631">
        <v>0</v>
      </c>
    </row>
    <row s="1635" customFormat="1" customHeight="1" ht="18.75" hidden="1">
      <c r="A314" s="1780"/>
      <c r="B314" s="1780"/>
      <c r="C314" s="369" t="s">
        <v>1150</v>
      </c>
      <c r="D314" s="2462"/>
      <c r="E314" s="2204"/>
      <c r="F314" s="2383"/>
      <c r="G314" s="2427"/>
      <c r="H314" s="1500"/>
      <c r="I314" s="651" t="s">
        <v>1149</v>
      </c>
      <c r="J314" s="571"/>
      <c r="K314" s="1500"/>
      <c r="L314" s="214"/>
      <c r="M314" s="341"/>
      <c r="N314" s="334"/>
      <c r="O314" s="1624"/>
      <c r="P314" s="1624"/>
      <c r="AH314" s="1631">
        <v>0</v>
      </c>
    </row>
    <row s="1635" customFormat="1" customHeight="1" ht="0.75" hidden="1">
      <c r="A315" s="1780"/>
      <c r="B315" s="1780"/>
      <c r="C315" s="369" t="s">
        <v>1159</v>
      </c>
      <c r="D315" s="2462"/>
      <c r="E315" s="2204"/>
      <c r="F315" s="2383"/>
      <c r="G315" s="400"/>
      <c r="H315" s="1500"/>
      <c r="I315" s="651"/>
      <c r="J315" s="571"/>
      <c r="K315" s="1500"/>
      <c r="L315" s="214"/>
      <c r="M315" s="341"/>
      <c r="N315" s="334"/>
      <c r="O315" s="1624"/>
      <c r="P315" s="1624"/>
      <c r="AH315" s="1631">
        <v>0</v>
      </c>
    </row>
    <row s="1635" customFormat="1" customHeight="1" ht="18.75" hidden="1">
      <c r="A316" s="1780" t="s">
        <v>260</v>
      </c>
      <c r="B316" s="1780" t="s">
        <v>261</v>
      </c>
      <c r="C316" s="369"/>
      <c r="D316" s="2462"/>
      <c r="E316" s="2204"/>
      <c r="F316" s="2383" t="str">
        <f>INDEX(PT_DIFFERENTIATION_VTAR,MATCH(A316,PT_DIFFERENTIATION_VTAR_ID,0))</f>
        <v>Тариф на транспортировку горячей воды</v>
      </c>
      <c r="G316" s="2427" t="str">
        <f>INDEX(PT_DIFFERENTIATION_NTAR,MATCH(B316,PT_DIFFERENTIATION_NTAR_ID,0))</f>
        <v/>
      </c>
      <c r="H316" s="1862"/>
      <c r="I316" s="1739"/>
      <c r="J316" s="1773"/>
      <c r="K316" s="1778"/>
      <c r="L316" s="1862" t="s">
        <v>311</v>
      </c>
      <c r="M316" s="341"/>
      <c r="N316" s="334"/>
      <c r="O316" s="1624"/>
      <c r="P316" s="1624"/>
      <c r="AH316" s="1631">
        <v>0</v>
      </c>
    </row>
    <row s="1635" customFormat="1" customHeight="1" ht="18.75" hidden="1">
      <c r="A317" s="1780"/>
      <c r="B317" s="1780"/>
      <c r="C317" s="369" t="s">
        <v>1150</v>
      </c>
      <c r="D317" s="2462"/>
      <c r="E317" s="2204"/>
      <c r="F317" s="2383"/>
      <c r="G317" s="2427"/>
      <c r="H317" s="1500"/>
      <c r="I317" s="651" t="s">
        <v>1149</v>
      </c>
      <c r="J317" s="571"/>
      <c r="K317" s="1500"/>
      <c r="L317" s="214"/>
      <c r="M317" s="341"/>
      <c r="N317" s="334"/>
      <c r="O317" s="1624"/>
      <c r="P317" s="1624"/>
      <c r="AH317" s="1631">
        <v>0</v>
      </c>
    </row>
    <row s="1635" customFormat="1" customHeight="1" ht="0.75" hidden="1">
      <c r="A318" s="1780"/>
      <c r="B318" s="1780"/>
      <c r="C318" s="369" t="s">
        <v>1159</v>
      </c>
      <c r="D318" s="2462"/>
      <c r="E318" s="2204"/>
      <c r="F318" s="2383"/>
      <c r="G318" s="400"/>
      <c r="H318" s="1500"/>
      <c r="I318" s="651"/>
      <c r="J318" s="571"/>
      <c r="K318" s="1500"/>
      <c r="L318" s="214"/>
      <c r="M318" s="341"/>
      <c r="N318" s="334"/>
      <c r="O318" s="1624"/>
      <c r="P318" s="1624"/>
      <c r="AH318" s="1631">
        <v>0</v>
      </c>
    </row>
    <row s="1635" customFormat="1" customHeight="1" ht="18.75" hidden="1">
      <c r="A319" s="1780" t="s">
        <v>265</v>
      </c>
      <c r="B319" s="1780" t="s">
        <v>266</v>
      </c>
      <c r="C319" s="369"/>
      <c r="D319" s="2462"/>
      <c r="E319" s="2204"/>
      <c r="F319" s="2383" t="str">
        <f>INDEX(PT_DIFFERENTIATION_VTAR,MATCH(A319,PT_DIFFERENTIATION_VTAR_ID,0))</f>
        <v>Тариф на подключение (технологическое присоединение) к централизованной системе горячего водоснабжения</v>
      </c>
      <c r="G319" s="2427" t="str">
        <f>INDEX(PT_DIFFERENTIATION_NTAR,MATCH(B319,PT_DIFFERENTIATION_NTAR_ID,0))</f>
        <v/>
      </c>
      <c r="H319" s="1862"/>
      <c r="I319" s="1739"/>
      <c r="J319" s="1773"/>
      <c r="K319" s="1778"/>
      <c r="L319" s="1862" t="s">
        <v>311</v>
      </c>
      <c r="M319" s="341"/>
      <c r="N319" s="334"/>
      <c r="O319" s="1624"/>
      <c r="P319" s="1624"/>
      <c r="AH319" s="1631">
        <v>0</v>
      </c>
    </row>
    <row s="1635" customFormat="1" customHeight="1" ht="18.75" hidden="1">
      <c r="A320" s="1780"/>
      <c r="B320" s="1780"/>
      <c r="C320" s="369" t="s">
        <v>1150</v>
      </c>
      <c r="D320" s="2462"/>
      <c r="E320" s="2204"/>
      <c r="F320" s="2383"/>
      <c r="G320" s="2427"/>
      <c r="H320" s="1500"/>
      <c r="I320" s="651" t="s">
        <v>1149</v>
      </c>
      <c r="J320" s="571"/>
      <c r="K320" s="1500"/>
      <c r="L320" s="214"/>
      <c r="M320" s="341"/>
      <c r="N320" s="334"/>
      <c r="O320" s="1624"/>
      <c r="P320" s="1624"/>
      <c r="AH320" s="1631">
        <v>0</v>
      </c>
    </row>
    <row s="1635" customFormat="1" customHeight="1" ht="0.75" hidden="1">
      <c r="A321" s="1780"/>
      <c r="B321" s="1780"/>
      <c r="C321" s="369" t="s">
        <v>1159</v>
      </c>
      <c r="D321" s="2462"/>
      <c r="E321" s="2204"/>
      <c r="F321" s="2383"/>
      <c r="G321" s="400"/>
      <c r="H321" s="1500"/>
      <c r="I321" s="651"/>
      <c r="J321" s="571"/>
      <c r="K321" s="1500"/>
      <c r="L321" s="214"/>
      <c r="M321" s="341"/>
      <c r="N321" s="334"/>
      <c r="O321" s="1624"/>
      <c r="P321" s="1624"/>
      <c r="AH321" s="1631">
        <v>0</v>
      </c>
    </row>
    <row s="1635" customFormat="1" customHeight="1" ht="18.75" hidden="1">
      <c r="A322" s="1780" t="s">
        <v>270</v>
      </c>
      <c r="B322" s="1780" t="s">
        <v>271</v>
      </c>
      <c r="C322" s="369"/>
      <c r="D322" s="2462"/>
      <c r="E322" s="2204"/>
      <c r="F322" s="2383" t="str">
        <f>INDEX(PT_DIFFERENTIATION_VTAR,MATCH(A322,PT_DIFFERENTIATION_VTAR_ID,0))</f>
        <v>Тариф на водоотведение</v>
      </c>
      <c r="G322" s="2427" t="str">
        <f>INDEX(PT_DIFFERENTIATION_NTAR,MATCH(B322,PT_DIFFERENTIATION_NTAR_ID,0))</f>
        <v/>
      </c>
      <c r="H322" s="1862"/>
      <c r="I322" s="1739"/>
      <c r="J322" s="1773"/>
      <c r="K322" s="1778"/>
      <c r="L322" s="1862" t="s">
        <v>311</v>
      </c>
      <c r="M322" s="341"/>
      <c r="N322" s="334"/>
      <c r="O322" s="1624"/>
      <c r="P322" s="1624"/>
      <c r="AH322" s="1631">
        <v>0</v>
      </c>
    </row>
    <row s="1635" customFormat="1" customHeight="1" ht="18.75" hidden="1">
      <c r="A323" s="1780"/>
      <c r="B323" s="1780"/>
      <c r="C323" s="369" t="s">
        <v>1150</v>
      </c>
      <c r="D323" s="2462"/>
      <c r="E323" s="2204"/>
      <c r="F323" s="2383"/>
      <c r="G323" s="2427"/>
      <c r="H323" s="1500"/>
      <c r="I323" s="651" t="s">
        <v>1149</v>
      </c>
      <c r="J323" s="571"/>
      <c r="K323" s="1500"/>
      <c r="L323" s="214"/>
      <c r="M323" s="341"/>
      <c r="N323" s="334"/>
      <c r="O323" s="1624"/>
      <c r="P323" s="1624"/>
      <c r="AH323" s="1631">
        <v>0</v>
      </c>
    </row>
    <row s="1635" customFormat="1" customHeight="1" ht="0.75" hidden="1">
      <c r="A324" s="1780"/>
      <c r="B324" s="1780"/>
      <c r="C324" s="369" t="s">
        <v>1159</v>
      </c>
      <c r="D324" s="2462"/>
      <c r="E324" s="2204"/>
      <c r="F324" s="2383"/>
      <c r="G324" s="400"/>
      <c r="H324" s="1500"/>
      <c r="I324" s="651"/>
      <c r="J324" s="571"/>
      <c r="K324" s="1500"/>
      <c r="L324" s="214"/>
      <c r="M324" s="341"/>
      <c r="N324" s="334"/>
      <c r="O324" s="1624"/>
      <c r="P324" s="1624"/>
      <c r="AH324" s="1631">
        <v>0</v>
      </c>
    </row>
    <row s="1635" customFormat="1" customHeight="1" ht="18.75" hidden="1">
      <c r="A325" s="1780" t="s">
        <v>275</v>
      </c>
      <c r="B325" s="1780" t="s">
        <v>276</v>
      </c>
      <c r="C325" s="369"/>
      <c r="D325" s="2462"/>
      <c r="E325" s="2204"/>
      <c r="F325" s="2383" t="str">
        <f>INDEX(PT_DIFFERENTIATION_VTAR,MATCH(A325,PT_DIFFERENTIATION_VTAR_ID,0))</f>
        <v>Тариф на транспортировку сточных вод</v>
      </c>
      <c r="G325" s="2427" t="str">
        <f>INDEX(PT_DIFFERENTIATION_NTAR,MATCH(B325,PT_DIFFERENTIATION_NTAR_ID,0))</f>
        <v/>
      </c>
      <c r="H325" s="1862"/>
      <c r="I325" s="1739"/>
      <c r="J325" s="1773"/>
      <c r="K325" s="1778"/>
      <c r="L325" s="1862" t="s">
        <v>311</v>
      </c>
      <c r="M325" s="341"/>
      <c r="N325" s="334"/>
      <c r="O325" s="1624"/>
      <c r="P325" s="1624"/>
      <c r="AH325" s="1631">
        <v>0</v>
      </c>
    </row>
    <row s="1635" customFormat="1" customHeight="1" ht="18.75" hidden="1">
      <c r="A326" s="1780"/>
      <c r="B326" s="1780"/>
      <c r="C326" s="369" t="s">
        <v>1150</v>
      </c>
      <c r="D326" s="2462"/>
      <c r="E326" s="2204"/>
      <c r="F326" s="2383"/>
      <c r="G326" s="2427"/>
      <c r="H326" s="1500"/>
      <c r="I326" s="651" t="s">
        <v>1149</v>
      </c>
      <c r="J326" s="571"/>
      <c r="K326" s="1500"/>
      <c r="L326" s="214"/>
      <c r="M326" s="341"/>
      <c r="N326" s="334"/>
      <c r="O326" s="1624"/>
      <c r="P326" s="1624"/>
      <c r="AH326" s="1631">
        <v>0</v>
      </c>
    </row>
    <row s="1635" customFormat="1" customHeight="1" ht="0.75" hidden="1">
      <c r="A327" s="1780"/>
      <c r="B327" s="1780"/>
      <c r="C327" s="369" t="s">
        <v>1159</v>
      </c>
      <c r="D327" s="2462"/>
      <c r="E327" s="2204"/>
      <c r="F327" s="2383"/>
      <c r="G327" s="400"/>
      <c r="H327" s="1500"/>
      <c r="I327" s="651"/>
      <c r="J327" s="571"/>
      <c r="K327" s="1500"/>
      <c r="L327" s="214"/>
      <c r="M327" s="341"/>
      <c r="N327" s="334"/>
      <c r="O327" s="1624"/>
      <c r="P327" s="1624"/>
      <c r="AH327" s="1631">
        <v>0</v>
      </c>
    </row>
    <row s="1635" customFormat="1" customHeight="1" ht="18.75" hidden="1">
      <c r="A328" s="1780" t="s">
        <v>280</v>
      </c>
      <c r="B328" s="1780" t="s">
        <v>281</v>
      </c>
      <c r="C328" s="369"/>
      <c r="D328" s="2462"/>
      <c r="E328" s="2204"/>
      <c r="F328" s="2383" t="str">
        <f>INDEX(PT_DIFFERENTIATION_VTAR,MATCH(A328,PT_DIFFERENTIATION_VTAR_ID,0))</f>
        <v>Тариф на подключение (технологическое присоединение) к централизованной системе водоотведения</v>
      </c>
      <c r="G328" s="2427" t="str">
        <f>INDEX(PT_DIFFERENTIATION_NTAR,MATCH(B328,PT_DIFFERENTIATION_NTAR_ID,0))</f>
        <v/>
      </c>
      <c r="H328" s="1862"/>
      <c r="I328" s="1739"/>
      <c r="J328" s="1773"/>
      <c r="K328" s="1778"/>
      <c r="L328" s="1862" t="s">
        <v>311</v>
      </c>
      <c r="M328" s="341"/>
      <c r="N328" s="334"/>
      <c r="O328" s="1624"/>
      <c r="P328" s="1624"/>
      <c r="AH328" s="1631">
        <v>0</v>
      </c>
    </row>
    <row s="1635" customFormat="1" customHeight="1" ht="18.75" hidden="1">
      <c r="A329" s="1780"/>
      <c r="B329" s="1780"/>
      <c r="C329" s="369" t="s">
        <v>1150</v>
      </c>
      <c r="D329" s="2462"/>
      <c r="E329" s="2204"/>
      <c r="F329" s="2383"/>
      <c r="G329" s="2427"/>
      <c r="H329" s="1500"/>
      <c r="I329" s="651" t="s">
        <v>1149</v>
      </c>
      <c r="J329" s="571"/>
      <c r="K329" s="1500"/>
      <c r="L329" s="214"/>
      <c r="M329" s="341"/>
      <c r="N329" s="334"/>
      <c r="O329" s="1624"/>
      <c r="P329" s="1624"/>
      <c r="AH329" s="1631">
        <v>0</v>
      </c>
    </row>
    <row s="1635" customFormat="1" customHeight="1" ht="1.05">
      <c r="A330" s="1780"/>
      <c r="B330" s="1780"/>
      <c r="C330" s="369" t="s">
        <v>1159</v>
      </c>
      <c r="D330" s="2462"/>
      <c r="E330" s="2204"/>
      <c r="F330" s="2383"/>
      <c r="G330" s="400"/>
      <c r="H330" s="1500"/>
      <c r="I330" s="651"/>
      <c r="J330" s="571"/>
      <c r="K330" s="1500"/>
      <c r="L330" s="214"/>
      <c r="M330" s="341"/>
      <c r="N330" s="334"/>
      <c r="O330" s="1624"/>
      <c r="P330" s="1624"/>
      <c r="AH330" s="1631">
        <v>1</v>
      </c>
    </row>
    <row s="1823" customFormat="1" customHeight="1" ht="3">
      <c r="A331" s="1780"/>
      <c r="B331" s="1780"/>
      <c r="C331" s="1781"/>
      <c r="E331" s="402"/>
      <c r="F331" s="402"/>
      <c r="G331" s="402"/>
      <c r="H331" s="402"/>
      <c r="I331" s="402"/>
      <c r="J331" s="402"/>
      <c r="K331" s="402"/>
      <c r="L331" s="402"/>
      <c r="M331" s="402"/>
      <c r="O331" s="196"/>
      <c r="P331" s="196"/>
      <c r="AH331" s="140">
        <v>3</v>
      </c>
    </row>
    <row customHeight="1" ht="26.25">
      <c r="E332" s="202"/>
      <c r="F332" s="2285"/>
      <c r="G332" s="2285"/>
      <c r="H332" s="2285"/>
      <c r="I332" s="2285"/>
      <c r="J332" s="2285"/>
      <c r="K332" s="2285"/>
      <c r="L332" s="2285"/>
      <c r="M332" s="2285"/>
      <c r="AH332" s="374">
        <v>25</v>
      </c>
    </row>
    <row customHeight="1" ht="14.25" hidden="1">
      <c r="A333" s="1779" t="s">
        <v>83</v>
      </c>
      <c r="B333" s="1779">
        <v>0</v>
      </c>
      <c r="C333" s="369">
        <v>0</v>
      </c>
      <c r="D333" s="344">
        <v>3</v>
      </c>
      <c r="E333" s="374">
        <v>6</v>
      </c>
      <c r="F333" s="374">
        <v>46</v>
      </c>
      <c r="G333" s="374">
        <v>35</v>
      </c>
      <c r="H333" s="374">
        <v>3</v>
      </c>
      <c r="I333" s="374">
        <v>11</v>
      </c>
      <c r="J333" s="374">
        <v>11</v>
      </c>
      <c r="K333" s="374">
        <v>35</v>
      </c>
      <c r="L333" s="374">
        <v>35</v>
      </c>
      <c r="M333" s="374">
        <v>84</v>
      </c>
      <c r="N333" s="374">
        <v>10</v>
      </c>
      <c r="O333" s="350">
        <v>10</v>
      </c>
      <c r="P333" s="350">
        <v>10</v>
      </c>
      <c r="Q333" s="374">
        <v>10</v>
      </c>
      <c r="R333" s="374">
        <v>10</v>
      </c>
      <c r="S333" s="374">
        <v>10</v>
      </c>
      <c r="T333" s="374">
        <v>10</v>
      </c>
      <c r="U333" s="374">
        <v>10</v>
      </c>
      <c r="V333" s="374">
        <v>10</v>
      </c>
      <c r="W333" s="374">
        <v>10</v>
      </c>
      <c r="X333" s="374">
        <v>10</v>
      </c>
      <c r="Y333" s="374">
        <v>10</v>
      </c>
      <c r="Z333" s="374">
        <v>10</v>
      </c>
      <c r="AA333" s="374">
        <v>10</v>
      </c>
      <c r="AB333" s="374">
        <v>10</v>
      </c>
      <c r="AC333" s="374">
        <v>10</v>
      </c>
      <c r="AD333" s="374">
        <v>10</v>
      </c>
      <c r="AE333" s="374">
        <v>10</v>
      </c>
      <c r="AF333" s="374">
        <v>10</v>
      </c>
      <c r="AG333" s="374">
        <v>10</v>
      </c>
      <c r="AH333" s="374">
        <v>14</v>
      </c>
    </row>
  </sheetData>
  <sheetProtection formatColumns="0" formatRows="0" autoFilter="0" sort="0" insertRows="0" insertColumns="1" deleteRows="0" deleteColumns="0"/>
  <mergeCells count="428">
    <mergeCell ref="G48:G49"/>
    <mergeCell ref="D112:D114"/>
    <mergeCell ref="E112:E114"/>
    <mergeCell ref="F112:F114"/>
    <mergeCell ref="G112:G113"/>
    <mergeCell ref="D173:D175"/>
    <mergeCell ref="E173:E175"/>
    <mergeCell ref="F173:F175"/>
    <mergeCell ref="G173:G174"/>
    <mergeCell ref="D69:D71"/>
    <mergeCell ref="E69:E71"/>
    <mergeCell ref="F69:F71"/>
    <mergeCell ref="D90:D93"/>
    <mergeCell ref="E90:E93"/>
    <mergeCell ref="D72:D74"/>
    <mergeCell ref="E72:E74"/>
    <mergeCell ref="F72:F74"/>
    <mergeCell ref="G158:G159"/>
    <mergeCell ref="G161:G162"/>
    <mergeCell ref="E48:E50"/>
    <mergeCell ref="F48:F50"/>
    <mergeCell ref="G97:G98"/>
    <mergeCell ref="G100:G101"/>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7:F309"/>
    <mergeCell ref="G304:G305"/>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2:M332"/>
    <mergeCell ref="F270:L270"/>
    <mergeCell ref="D271:D273"/>
    <mergeCell ref="E271:E273"/>
    <mergeCell ref="F271:F273"/>
    <mergeCell ref="D274:D276"/>
    <mergeCell ref="E274:E276"/>
    <mergeCell ref="F274:F276"/>
    <mergeCell ref="D277:D279"/>
    <mergeCell ref="D283:D285"/>
    <mergeCell ref="E283:E285"/>
    <mergeCell ref="F283:F285"/>
    <mergeCell ref="D286:D288"/>
    <mergeCell ref="E286:E288"/>
    <mergeCell ref="F286:F288"/>
    <mergeCell ref="E277:E279"/>
    <mergeCell ref="F277:F279"/>
    <mergeCell ref="D280:D282"/>
    <mergeCell ref="E280:E282"/>
    <mergeCell ref="F304:F306"/>
    <mergeCell ref="D307:D309"/>
    <mergeCell ref="E307:E309"/>
    <mergeCell ref="D328:D330"/>
    <mergeCell ref="E328:E330"/>
    <mergeCell ref="G45:G46"/>
    <mergeCell ref="G51:G52"/>
    <mergeCell ref="G54:G55"/>
    <mergeCell ref="G57:G58"/>
    <mergeCell ref="M210:M213"/>
    <mergeCell ref="M87:M90"/>
    <mergeCell ref="F148:L148"/>
    <mergeCell ref="M149:M152"/>
    <mergeCell ref="F209:L209"/>
    <mergeCell ref="F51:F53"/>
    <mergeCell ref="F54:F56"/>
    <mergeCell ref="F75:F77"/>
    <mergeCell ref="F78:F80"/>
    <mergeCell ref="F90:F93"/>
    <mergeCell ref="F94:F96"/>
    <mergeCell ref="M24:M83"/>
    <mergeCell ref="G42:G43"/>
    <mergeCell ref="G130:G131"/>
    <mergeCell ref="G133:G134"/>
    <mergeCell ref="G136:G137"/>
    <mergeCell ref="G139:G140"/>
    <mergeCell ref="G155:G156"/>
    <mergeCell ref="G90:G92"/>
    <mergeCell ref="G94:G95"/>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4:D96"/>
    <mergeCell ref="E94:E96"/>
    <mergeCell ref="D109:D111"/>
    <mergeCell ref="E109:E111"/>
    <mergeCell ref="F109:F111"/>
    <mergeCell ref="F97:F99"/>
    <mergeCell ref="D100:D102"/>
    <mergeCell ref="E100:E102"/>
    <mergeCell ref="F100:F102"/>
    <mergeCell ref="D81:D83"/>
    <mergeCell ref="E81:E83"/>
    <mergeCell ref="F81:F83"/>
    <mergeCell ref="D87:D89"/>
    <mergeCell ref="E87:E89"/>
    <mergeCell ref="F87:F89"/>
    <mergeCell ref="D97:D99"/>
    <mergeCell ref="E97:E99"/>
    <mergeCell ref="F84:L84"/>
    <mergeCell ref="H85:I85"/>
    <mergeCell ref="F86:L86"/>
    <mergeCell ref="G103:G104"/>
    <mergeCell ref="D115:D117"/>
    <mergeCell ref="E115:E117"/>
    <mergeCell ref="F115:F117"/>
    <mergeCell ref="D103:D105"/>
    <mergeCell ref="E103:E105"/>
    <mergeCell ref="F103:F105"/>
    <mergeCell ref="D106:D108"/>
    <mergeCell ref="E106:E108"/>
    <mergeCell ref="F106:F108"/>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36:D138"/>
    <mergeCell ref="E136:E138"/>
    <mergeCell ref="F136:F138"/>
    <mergeCell ref="D139:D141"/>
    <mergeCell ref="E139:E141"/>
    <mergeCell ref="F139:F141"/>
    <mergeCell ref="D130:D132"/>
    <mergeCell ref="E130:E132"/>
    <mergeCell ref="F130:F132"/>
    <mergeCell ref="D133:D135"/>
    <mergeCell ref="E133:E135"/>
    <mergeCell ref="F133:F135"/>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1:D193"/>
    <mergeCell ref="E191:E193"/>
    <mergeCell ref="F191:F193"/>
    <mergeCell ref="D182:D184"/>
    <mergeCell ref="E182:E184"/>
    <mergeCell ref="F182:F184"/>
    <mergeCell ref="D185:D187"/>
    <mergeCell ref="E185:E187"/>
    <mergeCell ref="F185:F187"/>
    <mergeCell ref="D176:D178"/>
    <mergeCell ref="E176:E178"/>
    <mergeCell ref="F176:F178"/>
    <mergeCell ref="D179:D181"/>
    <mergeCell ref="E179:E181"/>
    <mergeCell ref="F179:F181"/>
    <mergeCell ref="G179:G180"/>
    <mergeCell ref="D188:D190"/>
    <mergeCell ref="E188:E190"/>
    <mergeCell ref="F188:F190"/>
    <mergeCell ref="D194:D196"/>
    <mergeCell ref="E194:E196"/>
    <mergeCell ref="F194:F196"/>
    <mergeCell ref="D197:D199"/>
    <mergeCell ref="E197:E199"/>
    <mergeCell ref="F197:F199"/>
    <mergeCell ref="G194:G195"/>
    <mergeCell ref="G197:G198"/>
    <mergeCell ref="D216:D218"/>
    <mergeCell ref="E216:E218"/>
    <mergeCell ref="F216:F218"/>
    <mergeCell ref="D206:D208"/>
    <mergeCell ref="E206:E208"/>
    <mergeCell ref="F206:F208"/>
    <mergeCell ref="D210:D212"/>
    <mergeCell ref="E210:E212"/>
    <mergeCell ref="F210:F212"/>
    <mergeCell ref="D200:D202"/>
    <mergeCell ref="E200:E202"/>
    <mergeCell ref="F200:F202"/>
    <mergeCell ref="D203:D205"/>
    <mergeCell ref="E203:E205"/>
    <mergeCell ref="F203:F205"/>
    <mergeCell ref="G203:G204"/>
    <mergeCell ref="D225:D227"/>
    <mergeCell ref="E225:E227"/>
    <mergeCell ref="F225:F227"/>
    <mergeCell ref="D228:D230"/>
    <mergeCell ref="E228:E230"/>
    <mergeCell ref="F228:F230"/>
    <mergeCell ref="G228:G229"/>
    <mergeCell ref="D213:D215"/>
    <mergeCell ref="E213:E215"/>
    <mergeCell ref="F213:F215"/>
    <mergeCell ref="D219:D221"/>
    <mergeCell ref="E219:E221"/>
    <mergeCell ref="F219:F221"/>
    <mergeCell ref="D222:D224"/>
    <mergeCell ref="E222:E224"/>
    <mergeCell ref="F222:F224"/>
    <mergeCell ref="D240:D242"/>
    <mergeCell ref="E240:E242"/>
    <mergeCell ref="F240:F242"/>
    <mergeCell ref="G234:G235"/>
    <mergeCell ref="D246:D248"/>
    <mergeCell ref="E246:E248"/>
    <mergeCell ref="F246:F248"/>
    <mergeCell ref="D243:D245"/>
    <mergeCell ref="E243:E245"/>
    <mergeCell ref="F243:F245"/>
    <mergeCell ref="D231:D233"/>
    <mergeCell ref="E231:E233"/>
    <mergeCell ref="F231:F233"/>
    <mergeCell ref="D237:D239"/>
    <mergeCell ref="E237:E239"/>
    <mergeCell ref="F237:F239"/>
    <mergeCell ref="D234:D236"/>
    <mergeCell ref="E234:E236"/>
    <mergeCell ref="F234:F236"/>
    <mergeCell ref="D249:D251"/>
    <mergeCell ref="E249:E251"/>
    <mergeCell ref="F249:F251"/>
    <mergeCell ref="G246:G247"/>
    <mergeCell ref="G249:G250"/>
    <mergeCell ref="G252:G253"/>
    <mergeCell ref="D267:D269"/>
    <mergeCell ref="E267:E269"/>
    <mergeCell ref="F267:F269"/>
    <mergeCell ref="D258:D260"/>
    <mergeCell ref="E258:E260"/>
    <mergeCell ref="F258:F260"/>
    <mergeCell ref="D261:D263"/>
    <mergeCell ref="E261:E263"/>
    <mergeCell ref="F261:F263"/>
    <mergeCell ref="D252:D254"/>
    <mergeCell ref="E252:E254"/>
    <mergeCell ref="F252:F254"/>
    <mergeCell ref="D255:D257"/>
    <mergeCell ref="E255:E257"/>
    <mergeCell ref="F255:F257"/>
    <mergeCell ref="G255:G256"/>
    <mergeCell ref="D264:D266"/>
    <mergeCell ref="E264:E266"/>
    <mergeCell ref="F264:F266"/>
    <mergeCell ref="F280:F282"/>
    <mergeCell ref="D298:D300"/>
    <mergeCell ref="E298:E300"/>
    <mergeCell ref="F298:F300"/>
    <mergeCell ref="D301:D303"/>
    <mergeCell ref="E301:E303"/>
    <mergeCell ref="F301:F303"/>
    <mergeCell ref="D289:D291"/>
    <mergeCell ref="E289:E291"/>
    <mergeCell ref="F289:F291"/>
    <mergeCell ref="D292:D294"/>
    <mergeCell ref="E292:E294"/>
    <mergeCell ref="F292:F294"/>
    <mergeCell ref="D295:D297"/>
    <mergeCell ref="E295:E297"/>
    <mergeCell ref="F295:F297"/>
    <mergeCell ref="F328:F330"/>
    <mergeCell ref="M271:M274"/>
    <mergeCell ref="D322:D324"/>
    <mergeCell ref="E322:E324"/>
    <mergeCell ref="F322:F324"/>
    <mergeCell ref="D325:D327"/>
    <mergeCell ref="E325:E327"/>
    <mergeCell ref="F325:F327"/>
    <mergeCell ref="D316:D318"/>
    <mergeCell ref="E316:E318"/>
    <mergeCell ref="F316:F318"/>
    <mergeCell ref="D319:D321"/>
    <mergeCell ref="E319:E321"/>
    <mergeCell ref="F319:F321"/>
    <mergeCell ref="D310:D312"/>
    <mergeCell ref="E310:E312"/>
    <mergeCell ref="F310:F312"/>
    <mergeCell ref="D313:D315"/>
    <mergeCell ref="E313:E315"/>
    <mergeCell ref="F313:F315"/>
    <mergeCell ref="D304:D306"/>
    <mergeCell ref="E304:E306"/>
    <mergeCell ref="G328:G329"/>
    <mergeCell ref="G274:G275"/>
    <mergeCell ref="G60:G61"/>
    <mergeCell ref="G63:G64"/>
    <mergeCell ref="G66:G67"/>
    <mergeCell ref="G69:G70"/>
    <mergeCell ref="G72:G73"/>
    <mergeCell ref="G75:G76"/>
    <mergeCell ref="G78:G79"/>
    <mergeCell ref="G81:G82"/>
    <mergeCell ref="G87:G88"/>
    <mergeCell ref="G316:G317"/>
    <mergeCell ref="G319:G320"/>
    <mergeCell ref="G322:G323"/>
    <mergeCell ref="G325:G326"/>
    <mergeCell ref="G307:G308"/>
    <mergeCell ref="G310:G311"/>
    <mergeCell ref="G313:G314"/>
    <mergeCell ref="G301:G302"/>
    <mergeCell ref="G258:G259"/>
    <mergeCell ref="G261:G262"/>
    <mergeCell ref="G264:G265"/>
    <mergeCell ref="G267:G268"/>
    <mergeCell ref="G271:G272"/>
    <mergeCell ref="G277:G278"/>
    <mergeCell ref="G280:G281"/>
    <mergeCell ref="G283:G284"/>
    <mergeCell ref="G286:G287"/>
    <mergeCell ref="G289:G290"/>
    <mergeCell ref="G292:G293"/>
    <mergeCell ref="G298:G299"/>
    <mergeCell ref="G295:G296"/>
    <mergeCell ref="G106:G107"/>
    <mergeCell ref="G109:G110"/>
    <mergeCell ref="G115:G116"/>
    <mergeCell ref="G118:G119"/>
    <mergeCell ref="G231:G232"/>
    <mergeCell ref="G237:G238"/>
    <mergeCell ref="G240:G241"/>
    <mergeCell ref="G243:G244"/>
    <mergeCell ref="G200:G201"/>
    <mergeCell ref="G206:G207"/>
    <mergeCell ref="G210:G211"/>
    <mergeCell ref="G213:G214"/>
    <mergeCell ref="G216:G217"/>
    <mergeCell ref="G167:G168"/>
    <mergeCell ref="G170:G171"/>
    <mergeCell ref="G176:G177"/>
    <mergeCell ref="G219:G220"/>
    <mergeCell ref="G222:G223"/>
    <mergeCell ref="G225:G226"/>
    <mergeCell ref="G182:G183"/>
    <mergeCell ref="G185:G186"/>
    <mergeCell ref="G188:G189"/>
    <mergeCell ref="G191:G192"/>
    <mergeCell ref="G164:G16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0:J210 I213:J213 I216:J216 I219:J219 I222:J222 I225:J225 I228:J228 I231:J231 I237:J237 I240:J240 I243:J243 I246:J246 I249:J249 I252:J252 I255:J255 I258:J258 I261:J261 I8:J8 I81:J81 I145:J145 I90:J91 I94:J94 I97:J97 I100:J100 I103:J103 I106:J106 I109:J109 I115:J115 I118:J118 I121:J121 I124:J124 I127:J127 I130:J130 I133:J133 I136:J136 I139:J139 I142:J142 I149:J149 I87:J87 I152:J152 I155:J155 I158:J158 I161:J161 I164:J164 I167:J167 I170:J170 I176:J176 I179:J179 I182:J182 I185:J185 I188:J188 I194:J194 I197:J197 I200:J200 I203:J203 I206:J206 I191:J191 I264:J264 I267:J267 I271:J271 I274:J274 I277:J277 I280:J280 I283:J283 I286:J286 I289:J289 I292:J292 I298:J298 I301:J301 I304:J304 I307:J307 I310:J310 I313:J313 I316:J316 I319:J319 I322:J322 I325:J325 I328:J328 I2:J2 I5:J5 I48:J48 I112:J112 I173:J173 I234:J234 I295:J29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9:M150 M210:M211 M23 M87:M88 M271:M272">
      <formula1>900</formula1>
    </dataValidation>
    <dataValidation type="decimal" allowBlank="1" showErrorMessage="1" errorTitle="Ошибка" error="Допускается ввод только действительных чисел!" sqref="K210 K213 K216 K219 K222 K225 K228 K231 K237 K240 K243 K246 K249 K252 K255 K258 K261 K264 K10 K87 K142 K139 K136 K133 K130 K127 K124 K121 K118 K115 K109 K106 K103 K100 K97 K94 K90:K91 K149 K145 K152 K155 K158 K161 K164 K167 K170 K176 K179 K182 K185 K188 K194 K197 K200 K203 K206 K191 K267 K271 K274 K277 K280 K283 K286 K289 K292 K298 K301 K304 K307 K310 K313 K316 K319 K322 K325 K328 K5 K112 K173 K234 K295">
      <formula1>-9.99999999999999E+23</formula1>
      <formula2>9.99999999999999E+23</formula2>
    </dataValidation>
  </dataValidations>
  <hyperlinks>
    <hyperlink ref="L85" r:id="rId2" xr:uid="{52450283-0718-30F8-C97A-0A3532AB0A1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3E508-0598-42DB-BD22-0D85EC155CB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450</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89</v>
      </c>
      <c r="E9" s="108" t="s">
        <v>307</v>
      </c>
      <c r="F9" s="108" t="s">
        <v>308</v>
      </c>
      <c r="G9" s="108" t="s">
        <v>395</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1160</v>
      </c>
      <c r="G10" s="213" t="s">
        <v>1161</v>
      </c>
      <c r="H10" s="2169" t="s">
        <v>1162</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1163</v>
      </c>
      <c r="G11" s="213" t="s">
        <v>1161</v>
      </c>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t="s">
        <v>1163</v>
      </c>
      <c r="G12" s="213" t="s">
        <v>1161</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t="s">
        <v>1163</v>
      </c>
      <c r="G13" s="213" t="s">
        <v>1161</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DE6D8-997D-87F8-A158-4B7BE4AC5AB8}" mc:Ignorable="x14ac xr xr2 xr3">
  <sheetPr>
    <tabColor rgb="FFCCCCFF"/>
  </sheetPr>
  <dimension ref="A1:AR146"/>
  <sheetViews>
    <sheetView showGridLines="0" zoomScale="90" workbookViewId="0" tabSelected="1">
      <pane xSplit="6" ySplit="12" topLeftCell="G13" activePane="bottomRight" state="frozen"/>
      <selection pane="bottomLeft" activeCell="A13" sqref="A13"/>
      <selection pane="topRight" activeCell="G1" sqref="G1"/>
      <selection pane="bottomRight" activeCell="P38" sqref="P38:P3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123</v>
      </c>
      <c r="F9" s="2103"/>
      <c r="G9" s="2127" t="s">
        <v>106</v>
      </c>
      <c r="H9" s="2127" t="s">
        <v>89</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90</v>
      </c>
      <c r="F10" s="1284" t="s">
        <v>129</v>
      </c>
      <c r="G10" s="2127"/>
      <c r="H10" s="2127"/>
      <c r="I10" s="2127"/>
      <c r="J10" s="2127"/>
      <c r="K10" s="110" t="s">
        <v>109</v>
      </c>
      <c r="L10" s="2127" t="s">
        <v>89</v>
      </c>
      <c r="M10" s="2127"/>
      <c r="N10" s="110" t="s">
        <v>130</v>
      </c>
      <c r="O10" s="110" t="s">
        <v>109</v>
      </c>
      <c r="P10" s="2127" t="s">
        <v>89</v>
      </c>
      <c r="Q10" s="2127"/>
      <c r="R10" s="110" t="s">
        <v>130</v>
      </c>
      <c r="S10" s="283" t="s">
        <v>109</v>
      </c>
      <c r="T10" s="2127" t="s">
        <v>89</v>
      </c>
      <c r="U10" s="2127"/>
      <c r="V10" s="283" t="s">
        <v>90</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91</v>
      </c>
      <c r="H11" s="2156" t="s">
        <v>112</v>
      </c>
      <c r="I11" s="2156"/>
      <c r="J11" s="1249" t="s">
        <v>93</v>
      </c>
      <c r="K11" s="1249" t="s">
        <v>94</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161</v>
      </c>
      <c r="F18" s="2145" t="s">
        <v>62</v>
      </c>
      <c r="G18" s="263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8" s="2553"/>
      <c r="I18" s="2553">
        <v>1</v>
      </c>
      <c r="J18" s="2501" t="s">
        <v>162</v>
      </c>
      <c r="K18" s="2185" t="s">
        <v>62</v>
      </c>
      <c r="L18" s="2108"/>
      <c r="M18" s="2108" t="s">
        <v>110</v>
      </c>
      <c r="N18" s="2632" t="str">
        <f>IF($Z$18="","",INDEX(TERRITORY_MR_LIST,MATCH($Z$18,TERRITORY_LIST_ID,0)))</f>
        <v>Территория 1</v>
      </c>
      <c r="O18" s="2185" t="s">
        <v>19</v>
      </c>
      <c r="P18" s="2108"/>
      <c r="Q18" s="2108" t="s">
        <v>110</v>
      </c>
      <c r="R18" s="2633" t="s">
        <v>28</v>
      </c>
      <c r="S18" s="2107" t="s">
        <v>19</v>
      </c>
      <c r="T18" s="2108"/>
      <c r="U18" s="2108" t="s">
        <v>110</v>
      </c>
      <c r="V18" s="2633" t="s">
        <v>28</v>
      </c>
      <c r="W18" s="2501"/>
      <c r="X18" s="1267"/>
      <c r="Y18" s="1267"/>
      <c r="Z18" s="1267" t="s">
        <v>99</v>
      </c>
      <c r="AA18" s="1267"/>
      <c r="AB18" s="1267" t="s">
        <v>163</v>
      </c>
      <c r="AC18" s="1267" t="s">
        <v>164</v>
      </c>
      <c r="AD18" s="1267" t="s">
        <v>165</v>
      </c>
      <c r="AE18" s="1267" t="s">
        <v>166</v>
      </c>
      <c r="AF18" s="1267" t="s">
        <v>167</v>
      </c>
      <c r="AG18" s="1267" t="s">
        <v>168</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Комбинированная выработка с уст. мощностью производства электрической энергии 25 МВт и более</v>
      </c>
      <c r="AJ18" s="1267" t="str">
        <f>IF($J$18=0,"",$J$18)</f>
        <v>Тариф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
</v>
      </c>
      <c r="AK18" s="1267" t="str">
        <f>IF($K$18="нет","без дифференциации",IF($N$18=0,"",$N$18))</f>
        <v>Территория 1</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1"/>
      <c r="H19" s="2553"/>
      <c r="I19" s="2553"/>
      <c r="J19" s="2501"/>
      <c r="K19" s="2186"/>
      <c r="L19" s="2108"/>
      <c r="M19" s="2108"/>
      <c r="N19" s="2632" t="str">
        <f>IF($Z$18="","",INDEX(TERRITORY_MR_LIST,MATCH($Z$18,TERRITORY_LIST_ID,0)))</f>
        <v>Территория 1</v>
      </c>
      <c r="O19" s="2186"/>
      <c r="P19" s="2108"/>
      <c r="Q19" s="2108"/>
      <c r="R19" s="2633" t="s">
        <v>28</v>
      </c>
      <c r="S19" s="2107"/>
      <c r="T19" s="2634"/>
      <c r="U19" s="2635"/>
      <c r="V19" s="2636" t="s">
        <v>169</v>
      </c>
      <c r="W19" s="2637"/>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33.333333333333336">
      <c r="A20" s="321"/>
      <c r="C20" s="320"/>
      <c r="D20" s="2136"/>
      <c r="E20" s="2165"/>
      <c r="F20" s="2146"/>
      <c r="G20" s="2638"/>
      <c r="H20" s="2503"/>
      <c r="I20" s="2503"/>
      <c r="J20" s="2533"/>
      <c r="K20" s="2186"/>
      <c r="L20" s="2503"/>
      <c r="M20" s="2503"/>
      <c r="N20" s="2639" t="str">
        <f>IF($Z$18="","",INDEX(TERRITORY_MR_LIST,MATCH($Z$18,TERRITORY_LIST_ID,0)))</f>
        <v>Территория 1</v>
      </c>
      <c r="O20" s="2112"/>
      <c r="P20" s="2640"/>
      <c r="Q20" s="2641"/>
      <c r="R20" s="2642" t="s">
        <v>170</v>
      </c>
      <c r="S20" s="2643"/>
      <c r="T20" s="2644"/>
      <c r="U20" s="2645"/>
      <c r="V20" s="2646"/>
      <c r="W20" s="2647"/>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8"/>
      <c r="H21" s="2503"/>
      <c r="I21" s="2503"/>
      <c r="J21" s="2533"/>
      <c r="K21" s="2112"/>
      <c r="L21" s="2648"/>
      <c r="M21" s="2649"/>
      <c r="N21" s="2650" t="s">
        <v>171</v>
      </c>
      <c r="O21" s="2651"/>
      <c r="P21" s="2652"/>
      <c r="Q21" s="2653"/>
      <c r="R21" s="2654"/>
      <c r="S21" s="2655"/>
      <c r="T21" s="2656"/>
      <c r="U21" s="2657"/>
      <c r="V21" s="2658"/>
      <c r="W21" s="2659"/>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8.333333333333334">
      <c r="A22" s="321"/>
      <c r="C22" s="320"/>
      <c r="D22" s="2136"/>
      <c r="E22" s="2165"/>
      <c r="F22" s="2147"/>
      <c r="G22" s="2638"/>
      <c r="H22" s="2660"/>
      <c r="I22" s="2661"/>
      <c r="J22" s="2662" t="s">
        <v>172</v>
      </c>
      <c r="K22" s="2663"/>
      <c r="L22" s="2664"/>
      <c r="M22" s="2665"/>
      <c r="N22" s="2666"/>
      <c r="O22" s="2667"/>
      <c r="P22" s="2668"/>
      <c r="Q22" s="2669"/>
      <c r="R22" s="2670"/>
      <c r="S22" s="2671"/>
      <c r="T22" s="2672"/>
      <c r="U22" s="2673"/>
      <c r="V22" s="2674"/>
      <c r="W22" s="2675"/>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173</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174</v>
      </c>
      <c r="AD28" s="1267" t="s">
        <v>175</v>
      </c>
      <c r="AE28" s="1267" t="s">
        <v>176</v>
      </c>
      <c r="AF28" s="1267" t="s">
        <v>177</v>
      </c>
      <c r="AG28" s="1267" t="s">
        <v>178</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179</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180</v>
      </c>
      <c r="AD33" s="1267" t="s">
        <v>181</v>
      </c>
      <c r="AE33" s="1267" t="s">
        <v>182</v>
      </c>
      <c r="AF33" s="1267" t="s">
        <v>183</v>
      </c>
      <c r="AG33" s="1267" t="s">
        <v>184</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185</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186</v>
      </c>
      <c r="AD38" s="1267" t="s">
        <v>187</v>
      </c>
      <c r="AE38" s="1267" t="s">
        <v>188</v>
      </c>
      <c r="AF38" s="1267" t="s">
        <v>189</v>
      </c>
      <c r="AG38" s="1267" t="s">
        <v>190</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191</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192</v>
      </c>
      <c r="AD43" s="1267" t="s">
        <v>193</v>
      </c>
      <c r="AE43" s="1267" t="s">
        <v>194</v>
      </c>
      <c r="AF43" s="1267" t="s">
        <v>195</v>
      </c>
      <c r="AG43" s="1267" t="s">
        <v>196</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197</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198</v>
      </c>
      <c r="AD48" s="1267" t="s">
        <v>199</v>
      </c>
      <c r="AE48" s="1267" t="s">
        <v>200</v>
      </c>
      <c r="AF48" s="1267" t="s">
        <v>201</v>
      </c>
      <c r="AG48" s="1267" t="s">
        <v>202</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203</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204</v>
      </c>
      <c r="AD53" s="1267" t="s">
        <v>205</v>
      </c>
      <c r="AE53" s="1267" t="s">
        <v>206</v>
      </c>
      <c r="AF53" s="1267" t="s">
        <v>207</v>
      </c>
      <c r="AG53" s="1267" t="s">
        <v>208</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209</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210</v>
      </c>
      <c r="AD58" s="1267" t="s">
        <v>211</v>
      </c>
      <c r="AE58" s="1267" t="s">
        <v>212</v>
      </c>
      <c r="AF58" s="1267" t="s">
        <v>213</v>
      </c>
      <c r="AG58" s="1267" t="s">
        <v>214</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D94E9-1738-72EE-299A-5050AC6EB52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1164</v>
      </c>
      <c r="E5" s="2237"/>
      <c r="F5" s="2237"/>
      <c r="G5" s="2237"/>
      <c r="H5" s="2237"/>
      <c r="I5" s="2237"/>
      <c r="J5" s="2237"/>
      <c r="V5" s="505">
        <v>63</v>
      </c>
    </row>
    <row customHeight="1" ht="15.75">
      <c r="C6" s="176"/>
      <c r="D6" s="2176" t="str">
        <f>IF(org=0,"Не определено",org)</f>
        <v>ПАО "ОГК-2"</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89</v>
      </c>
      <c r="E13" s="807" t="s">
        <v>307</v>
      </c>
      <c r="F13" s="807" t="s">
        <v>571</v>
      </c>
      <c r="G13" s="808" t="s">
        <v>308</v>
      </c>
      <c r="H13" s="807" t="s">
        <v>395</v>
      </c>
      <c r="I13" s="808" t="s">
        <v>308</v>
      </c>
      <c r="J13" s="807" t="s">
        <v>395</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1165</v>
      </c>
      <c r="F17" s="521" t="s">
        <v>311</v>
      </c>
      <c r="G17" s="678"/>
      <c r="H17" s="678"/>
      <c r="I17" s="678"/>
      <c r="J17" s="678"/>
      <c r="K17" s="289" t="s">
        <v>1166</v>
      </c>
      <c r="V17" s="505">
        <v>0</v>
      </c>
    </row>
    <row customHeight="1" ht="48.29999999999999">
      <c r="A18" s="505"/>
      <c r="C18" s="526"/>
      <c r="D18" s="521">
        <v>3</v>
      </c>
      <c r="E18" s="279" t="s">
        <v>819</v>
      </c>
      <c r="F18" s="521" t="s">
        <v>311</v>
      </c>
      <c r="G18" s="809" t="s">
        <v>311</v>
      </c>
      <c r="H18" s="810" t="s">
        <v>311</v>
      </c>
      <c r="I18" s="521" t="s">
        <v>311</v>
      </c>
      <c r="J18" s="578" t="s">
        <v>311</v>
      </c>
      <c r="K18" s="289" t="s">
        <v>1167</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576</v>
      </c>
      <c r="G21" s="680"/>
      <c r="H21" s="106"/>
      <c r="I21" s="680"/>
      <c r="J21" s="106"/>
      <c r="K21" s="679"/>
      <c r="V21" s="505">
        <v>46</v>
      </c>
    </row>
    <row customHeight="1" ht="67.5" hidden="1">
      <c r="A22" s="505"/>
      <c r="C22" s="526"/>
      <c r="D22" s="521">
        <v>5</v>
      </c>
      <c r="E22" s="279" t="s">
        <v>1168</v>
      </c>
      <c r="F22" s="521" t="s">
        <v>563</v>
      </c>
      <c r="G22" s="681"/>
      <c r="H22" s="682"/>
      <c r="I22" s="681"/>
      <c r="J22" s="682"/>
      <c r="K22" s="289" t="s">
        <v>1169</v>
      </c>
      <c r="V22" s="505">
        <v>0</v>
      </c>
    </row>
    <row customHeight="1" ht="33.75" hidden="1">
      <c r="C23" s="451"/>
      <c r="D23" s="521">
        <v>6</v>
      </c>
      <c r="E23" s="279" t="s">
        <v>1170</v>
      </c>
      <c r="F23" s="521" t="s">
        <v>1171</v>
      </c>
      <c r="G23" s="681"/>
      <c r="H23" s="681"/>
      <c r="I23" s="681"/>
      <c r="J23" s="681"/>
      <c r="K23" s="289" t="s">
        <v>1172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38A628-9F61-69C8-F4E8-1B52591B19F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812</v>
      </c>
      <c r="BI1" s="1070"/>
      <c r="BJ1" s="1071" t="s">
        <v>1213</v>
      </c>
      <c r="BK1" s="1070"/>
      <c r="BL1" s="1072" t="s">
        <v>911</v>
      </c>
      <c r="BM1" s="1070"/>
      <c r="BN1" s="1073" t="s">
        <v>1214</v>
      </c>
      <c r="BS1" s="1427"/>
    </row>
    <row customHeight="1" ht="11.25">
      <c r="A2" s="1074" t="s">
        <v>1215</v>
      </c>
      <c r="B2" s="1075">
        <v>2000</v>
      </c>
      <c r="C2" s="1075">
        <v>2022</v>
      </c>
      <c r="D2" s="1075" t="s">
        <v>62</v>
      </c>
      <c r="E2" s="1076" t="s">
        <v>1216</v>
      </c>
      <c r="F2" s="1076" t="s">
        <v>1217</v>
      </c>
      <c r="G2" s="1076" t="s">
        <v>1218</v>
      </c>
      <c r="H2" s="1077" t="s">
        <v>56</v>
      </c>
      <c r="I2" s="1076" t="s">
        <v>110</v>
      </c>
      <c r="J2" s="1076" t="s">
        <v>1219</v>
      </c>
      <c r="K2" s="1078" t="s">
        <v>1220</v>
      </c>
      <c r="L2" s="1079"/>
      <c r="M2" s="1078">
        <v>1</v>
      </c>
      <c r="N2" s="1162" t="s">
        <v>1221</v>
      </c>
      <c r="O2" s="1077" t="s">
        <v>454</v>
      </c>
      <c r="P2" s="1080" t="s">
        <v>1222</v>
      </c>
      <c r="Q2" s="1081" t="s">
        <v>452</v>
      </c>
      <c r="R2" s="143" t="s">
        <v>1223</v>
      </c>
      <c r="S2" s="143" t="s">
        <v>1224</v>
      </c>
      <c r="T2" s="1082" t="s">
        <v>1225</v>
      </c>
      <c r="U2" s="1079" t="s">
        <v>1226</v>
      </c>
      <c r="V2" s="1083">
        <v>1</v>
      </c>
      <c r="W2" s="1084"/>
      <c r="X2" s="1084" t="s">
        <v>1227</v>
      </c>
      <c r="Y2" s="1075" t="s">
        <v>1228</v>
      </c>
      <c r="Z2" s="1085"/>
      <c r="AA2" s="1075" t="s">
        <v>1229</v>
      </c>
      <c r="AB2" s="1086" t="s">
        <v>1229</v>
      </c>
      <c r="AC2" s="1075" t="s">
        <v>1230</v>
      </c>
      <c r="AD2" s="1086" t="s">
        <v>1230</v>
      </c>
      <c r="AF2" s="1077" t="s">
        <v>1226</v>
      </c>
      <c r="AH2" s="1076" t="s">
        <v>1231</v>
      </c>
      <c r="AI2" s="1076" t="s">
        <v>1231</v>
      </c>
      <c r="AK2" s="1076" t="s">
        <v>1232</v>
      </c>
      <c r="AM2" s="1076" t="s">
        <v>1233</v>
      </c>
      <c r="AP2" s="1087" t="s">
        <v>1227</v>
      </c>
      <c r="AQ2" s="1088" t="s">
        <v>1227</v>
      </c>
      <c r="AS2" s="1075" t="s">
        <v>1234</v>
      </c>
      <c r="AU2" s="1120" t="s">
        <v>1235</v>
      </c>
      <c r="AW2" s="1120" t="s">
        <v>1236</v>
      </c>
      <c r="AX2" s="1120" t="s">
        <v>1236</v>
      </c>
      <c r="AZ2" s="1120" t="s">
        <v>54</v>
      </c>
      <c r="BB2" s="1120" t="s">
        <v>1237</v>
      </c>
      <c r="BC2" s="1120" t="s">
        <v>1238</v>
      </c>
      <c r="BE2" s="1120">
        <v>2000</v>
      </c>
      <c r="BF2" s="1120" t="s">
        <v>1239</v>
      </c>
    </row>
    <row customHeight="1" ht="11.25">
      <c r="A3" s="1074" t="s">
        <v>1240</v>
      </c>
      <c r="B3" s="1075">
        <v>2001</v>
      </c>
      <c r="C3" s="1075">
        <v>2023</v>
      </c>
      <c r="D3" s="1075" t="s">
        <v>19</v>
      </c>
      <c r="E3" s="1076" t="s">
        <v>1241</v>
      </c>
      <c r="F3" s="1076" t="s">
        <v>1242</v>
      </c>
      <c r="G3" s="1076" t="s">
        <v>1243</v>
      </c>
      <c r="H3" s="1077" t="s">
        <v>1244</v>
      </c>
      <c r="I3" s="1076" t="s">
        <v>111</v>
      </c>
      <c r="J3" s="1076" t="s">
        <v>561</v>
      </c>
      <c r="K3" s="1078" t="s">
        <v>1155</v>
      </c>
      <c r="L3" s="1079">
        <f>_xlfn.IFERROR(MATCH(K3,OFFER_METHOD,0),0)</f>
        <v>4</v>
      </c>
      <c r="M3" s="1078">
        <v>2</v>
      </c>
      <c r="N3" s="1162" t="s">
        <v>1245</v>
      </c>
      <c r="O3" s="1077" t="s">
        <v>1246</v>
      </c>
      <c r="P3" s="1080" t="s">
        <v>37</v>
      </c>
      <c r="Q3" s="1081" t="s">
        <v>1247</v>
      </c>
      <c r="R3" s="143" t="s">
        <v>1248</v>
      </c>
      <c r="S3" s="143" t="s">
        <v>1249</v>
      </c>
      <c r="T3" s="1082" t="s">
        <v>1250</v>
      </c>
      <c r="U3" s="1079" t="s">
        <v>1251</v>
      </c>
      <c r="V3" s="1083">
        <v>2</v>
      </c>
      <c r="W3" s="1084"/>
      <c r="X3" s="1084" t="s">
        <v>1252</v>
      </c>
      <c r="Y3" s="1075" t="s">
        <v>1228</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1238</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1276</v>
      </c>
      <c r="H4" s="1077" t="s">
        <v>1277</v>
      </c>
      <c r="I4" s="1076" t="s">
        <v>91</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1228</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1310</v>
      </c>
      <c r="H5" s="1077" t="s">
        <v>1311</v>
      </c>
      <c r="I5" s="1076" t="s">
        <v>92</v>
      </c>
      <c r="K5" s="1078" t="s">
        <v>1312</v>
      </c>
      <c r="L5" s="1079">
        <f>_xlfn.IFERROR(MATCH(K5,OFFER_METHOD,0),0)</f>
        <v>0</v>
      </c>
      <c r="M5" s="1078">
        <v>4</v>
      </c>
      <c r="N5" s="1092" t="s">
        <v>1313</v>
      </c>
      <c r="O5" s="1076" t="s">
        <v>1314</v>
      </c>
      <c r="Q5" s="1081" t="s">
        <v>1315</v>
      </c>
      <c r="R5" s="143" t="s">
        <v>453</v>
      </c>
      <c r="T5" s="1077" t="s">
        <v>1316</v>
      </c>
      <c r="U5" s="1079" t="s">
        <v>1317</v>
      </c>
      <c r="V5" s="1083">
        <v>4</v>
      </c>
      <c r="W5" s="1084"/>
      <c r="X5" s="1084" t="s">
        <v>173</v>
      </c>
      <c r="Y5" s="1075" t="s">
        <v>1318</v>
      </c>
      <c r="Z5" s="1091">
        <v>1</v>
      </c>
      <c r="AF5" s="1077" t="s">
        <v>1319</v>
      </c>
      <c r="AH5" s="1076" t="s">
        <v>1320</v>
      </c>
      <c r="AK5" s="1076" t="s">
        <v>1321</v>
      </c>
      <c r="AM5" s="1076" t="s">
        <v>1322</v>
      </c>
      <c r="AP5" s="1087" t="s">
        <v>173</v>
      </c>
      <c r="AQ5" s="1088" t="s">
        <v>173</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1227</v>
      </c>
      <c r="BS5" s="1429"/>
      <c r="BT5" s="1281">
        <v>64236871</v>
      </c>
      <c r="BU5" s="1068" t="s">
        <v>234</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112</v>
      </c>
      <c r="J6" s="1067" t="s">
        <v>1336</v>
      </c>
      <c r="L6" s="1079">
        <f>SUM(kind_of_control_method_filter)</f>
        <v>4</v>
      </c>
      <c r="N6" s="1092" t="s">
        <v>1337</v>
      </c>
      <c r="O6" s="1076" t="s">
        <v>1338</v>
      </c>
      <c r="R6" s="143" t="s">
        <v>452</v>
      </c>
      <c r="T6" s="1077" t="s">
        <v>1339</v>
      </c>
      <c r="U6" s="1079" t="s">
        <v>1319</v>
      </c>
      <c r="V6" s="1083">
        <v>5</v>
      </c>
      <c r="W6" s="1084"/>
      <c r="X6" s="1075" t="s">
        <v>179</v>
      </c>
      <c r="Y6" s="1075" t="s">
        <v>1340</v>
      </c>
      <c r="Z6" s="1091"/>
      <c r="AA6" s="1094"/>
      <c r="AH6" s="1076" t="s">
        <v>1341</v>
      </c>
      <c r="AK6" s="1076" t="s">
        <v>1342</v>
      </c>
      <c r="AM6" s="1076" t="s">
        <v>1343</v>
      </c>
      <c r="AP6" s="1087" t="s">
        <v>179</v>
      </c>
      <c r="AQ6" s="1088" t="s">
        <v>179</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1259</v>
      </c>
      <c r="BS6" s="1430"/>
      <c r="BT6" s="1281">
        <v>64236872</v>
      </c>
      <c r="BU6" s="1068" t="s">
        <v>239</v>
      </c>
      <c r="BV6" s="1070"/>
      <c r="BW6" s="1695">
        <v>4213768</v>
      </c>
      <c r="BX6" s="1693" t="s">
        <v>259</v>
      </c>
      <c r="BZ6" s="1281">
        <v>64237510</v>
      </c>
      <c r="CA6" s="1068" t="s">
        <v>1351</v>
      </c>
    </row>
    <row customHeight="1" ht="11.25">
      <c r="A7" s="1074" t="s">
        <v>1352</v>
      </c>
      <c r="B7" s="1075">
        <v>2005</v>
      </c>
      <c r="E7" s="1076" t="s">
        <v>1353</v>
      </c>
      <c r="F7" s="1093"/>
      <c r="H7" s="1077" t="s">
        <v>1354</v>
      </c>
      <c r="I7" s="1076" t="s">
        <v>93</v>
      </c>
      <c r="J7" s="1076" t="s">
        <v>1355</v>
      </c>
      <c r="N7" s="1096" t="s">
        <v>1356</v>
      </c>
      <c r="O7" s="1076" t="s">
        <v>1357</v>
      </c>
      <c r="U7" s="1079" t="s">
        <v>19</v>
      </c>
      <c r="V7" s="370" t="s">
        <v>93</v>
      </c>
      <c r="W7" s="1084"/>
      <c r="X7" s="1075" t="s">
        <v>185</v>
      </c>
      <c r="Y7" s="1075" t="s">
        <v>1318</v>
      </c>
      <c r="Z7" s="1091"/>
      <c r="AA7" s="1094"/>
      <c r="AH7" s="1076" t="s">
        <v>1358</v>
      </c>
      <c r="AK7" s="1076" t="s">
        <v>1359</v>
      </c>
      <c r="AM7" s="1076" t="s">
        <v>1360</v>
      </c>
      <c r="AP7" s="1087" t="s">
        <v>185</v>
      </c>
      <c r="AQ7" s="1088" t="s">
        <v>185</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1252</v>
      </c>
      <c r="BS7" s="1429"/>
      <c r="BT7" s="1281">
        <v>64236873</v>
      </c>
      <c r="BU7" s="1068" t="s">
        <v>244</v>
      </c>
      <c r="BV7" s="1070"/>
      <c r="BW7" s="1695">
        <v>4213769</v>
      </c>
      <c r="BX7" s="1693" t="s">
        <v>1368</v>
      </c>
      <c r="BZ7" s="1281">
        <v>64237511</v>
      </c>
      <c r="CA7" s="1068" t="s">
        <v>274</v>
      </c>
    </row>
    <row customHeight="1" ht="11.25">
      <c r="A8" s="1074" t="s">
        <v>1369</v>
      </c>
      <c r="B8" s="1075">
        <v>2006</v>
      </c>
      <c r="E8" s="1076" t="s">
        <v>1370</v>
      </c>
      <c r="F8" s="1093"/>
      <c r="H8" s="1077" t="s">
        <v>1371</v>
      </c>
      <c r="I8" s="1076" t="s">
        <v>94</v>
      </c>
      <c r="J8" s="1076" t="s">
        <v>1372</v>
      </c>
      <c r="N8" s="1163" t="s">
        <v>1373</v>
      </c>
      <c r="O8" s="1076" t="s">
        <v>1374</v>
      </c>
      <c r="V8" s="370" t="s">
        <v>94</v>
      </c>
      <c r="W8" s="1084"/>
      <c r="X8" s="1075" t="s">
        <v>191</v>
      </c>
      <c r="Y8" s="1075" t="s">
        <v>1318</v>
      </c>
      <c r="Z8" s="1091"/>
      <c r="AA8" s="1094"/>
      <c r="AK8" s="1076" t="s">
        <v>1375</v>
      </c>
      <c r="AP8" s="1087" t="s">
        <v>191</v>
      </c>
      <c r="AQ8" s="1088" t="s">
        <v>191</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173</v>
      </c>
      <c r="BS8" s="1429"/>
      <c r="BT8" s="1281">
        <v>64236874</v>
      </c>
      <c r="BU8" s="1295" t="s">
        <v>1384</v>
      </c>
      <c r="BV8" s="1070"/>
      <c r="BW8" s="1695">
        <v>4213770</v>
      </c>
      <c r="BX8" s="1696" t="s">
        <v>1385</v>
      </c>
      <c r="BZ8" s="1281">
        <v>64237512</v>
      </c>
      <c r="CA8" s="1068" t="s">
        <v>269</v>
      </c>
    </row>
    <row customHeight="1" ht="11.25">
      <c r="A9" s="1074" t="s">
        <v>1386</v>
      </c>
      <c r="B9" s="1075">
        <v>2007</v>
      </c>
      <c r="E9" s="1076" t="s">
        <v>1387</v>
      </c>
      <c r="F9" s="1093"/>
      <c r="G9" s="1067" t="s">
        <v>1388</v>
      </c>
      <c r="H9" s="1067" t="s">
        <v>1389</v>
      </c>
      <c r="I9" s="1076" t="s">
        <v>113</v>
      </c>
      <c r="O9" s="1076" t="s">
        <v>1390</v>
      </c>
      <c r="V9" s="370" t="s">
        <v>113</v>
      </c>
      <c r="W9" s="1084"/>
      <c r="X9" s="1075" t="s">
        <v>197</v>
      </c>
      <c r="Y9" s="1075" t="s">
        <v>1228</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179</v>
      </c>
      <c r="BS9" s="1429"/>
      <c r="BT9" s="1281">
        <v>64236875</v>
      </c>
      <c r="BU9" s="1068" t="s">
        <v>249</v>
      </c>
      <c r="BV9" s="1070"/>
      <c r="BW9" s="1690"/>
      <c r="BX9" s="1690"/>
    </row>
    <row customHeight="1" ht="11.25">
      <c r="A10" s="1074" t="s">
        <v>1400</v>
      </c>
      <c r="B10" s="1075">
        <v>2008</v>
      </c>
      <c r="E10" s="1076" t="s">
        <v>1401</v>
      </c>
      <c r="F10" s="1093"/>
      <c r="G10" s="1076" t="s">
        <v>1402</v>
      </c>
      <c r="H10" s="1076" t="s">
        <v>1403</v>
      </c>
      <c r="I10" s="1076" t="s">
        <v>149</v>
      </c>
      <c r="J10" s="1067" t="s">
        <v>1404</v>
      </c>
      <c r="K10" s="1067" t="s">
        <v>1405</v>
      </c>
      <c r="O10" s="1076" t="s">
        <v>1406</v>
      </c>
      <c r="V10" s="371" t="s">
        <v>149</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185</v>
      </c>
      <c r="BS10" s="1429"/>
      <c r="BT10" s="1281">
        <v>64236876</v>
      </c>
      <c r="BU10" s="1068" t="s">
        <v>229</v>
      </c>
      <c r="BV10" s="1070"/>
      <c r="BW10" s="1690"/>
      <c r="BX10" s="1690"/>
    </row>
    <row customHeight="1" ht="11.25">
      <c r="A11" s="1074" t="s">
        <v>1416</v>
      </c>
      <c r="B11" s="1075">
        <v>2009</v>
      </c>
      <c r="E11" s="1076" t="s">
        <v>1417</v>
      </c>
      <c r="F11" s="1093"/>
      <c r="G11" s="1076" t="s">
        <v>1418</v>
      </c>
      <c r="H11" s="1076" t="s">
        <v>1419</v>
      </c>
      <c r="I11" s="1076" t="s">
        <v>150</v>
      </c>
      <c r="J11" s="1077" t="s">
        <v>1420</v>
      </c>
      <c r="K11" s="1099" t="s">
        <v>1421</v>
      </c>
      <c r="O11" s="1077" t="s">
        <v>1422</v>
      </c>
      <c r="V11" s="370" t="s">
        <v>150</v>
      </c>
      <c r="W11" s="275"/>
      <c r="X11" s="1084" t="s">
        <v>1392</v>
      </c>
      <c r="Y11" s="1075" t="s">
        <v>1423</v>
      </c>
      <c r="Z11" s="1091"/>
      <c r="AP11" s="1087" t="s">
        <v>197</v>
      </c>
      <c r="AQ11" s="1089" t="s">
        <v>197</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191</v>
      </c>
      <c r="BS11" s="1429"/>
      <c r="BW11" s="1690"/>
      <c r="BX11" s="1690"/>
    </row>
    <row customHeight="1" ht="11.25">
      <c r="A12" s="1074" t="s">
        <v>1430</v>
      </c>
      <c r="B12" s="1075">
        <v>2010</v>
      </c>
      <c r="E12" s="1076" t="s">
        <v>1431</v>
      </c>
      <c r="F12" s="1093"/>
      <c r="G12" s="1076" t="s">
        <v>1419</v>
      </c>
      <c r="I12" s="1076" t="s">
        <v>151</v>
      </c>
      <c r="J12" s="1077" t="s">
        <v>1432</v>
      </c>
      <c r="K12" s="1099" t="s">
        <v>1433</v>
      </c>
      <c r="O12" s="1077" t="s">
        <v>452</v>
      </c>
      <c r="V12" s="370" t="s">
        <v>151</v>
      </c>
      <c r="W12" s="1089"/>
      <c r="X12" s="1084" t="s">
        <v>1434</v>
      </c>
      <c r="Y12" s="1075" t="s">
        <v>1228</v>
      </c>
      <c r="AP12" s="1087"/>
      <c r="AW12" s="1120" t="s">
        <v>150</v>
      </c>
      <c r="AX12" s="1120" t="s">
        <v>150</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152</v>
      </c>
      <c r="K13" s="1099" t="s">
        <v>1391</v>
      </c>
      <c r="V13" s="370" t="s">
        <v>152</v>
      </c>
      <c r="W13" s="1089"/>
      <c r="X13" s="1089"/>
      <c r="Y13" s="1089"/>
      <c r="AW13" s="1120" t="s">
        <v>151</v>
      </c>
      <c r="AX13" s="1120" t="s">
        <v>151</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153</v>
      </c>
      <c r="J14" s="1067" t="s">
        <v>1449</v>
      </c>
      <c r="N14" s="1067" t="s">
        <v>1450</v>
      </c>
      <c r="V14" s="1083">
        <v>13</v>
      </c>
      <c r="W14" s="1084"/>
      <c r="X14" s="1084" t="s">
        <v>1259</v>
      </c>
      <c r="Y14" s="1075" t="s">
        <v>1228</v>
      </c>
      <c r="AW14" s="1120" t="s">
        <v>152</v>
      </c>
      <c r="AX14" s="1120" t="s">
        <v>152</v>
      </c>
      <c r="AZ14" s="1067" t="s">
        <v>1451</v>
      </c>
      <c r="BB14" s="1120" t="s">
        <v>1452</v>
      </c>
      <c r="BC14" s="1120" t="s">
        <v>1444</v>
      </c>
      <c r="BE14" s="1120">
        <v>2012</v>
      </c>
      <c r="BH14" s="1068" t="s">
        <v>1367</v>
      </c>
      <c r="BJ14" s="1217" t="s">
        <v>1453</v>
      </c>
      <c r="BL14" s="1217" t="s">
        <v>1453</v>
      </c>
      <c r="BN14" s="1068" t="s">
        <v>1454</v>
      </c>
      <c r="BQ14" s="1281">
        <v>4213782</v>
      </c>
      <c r="BR14" s="1068" t="s">
        <v>197</v>
      </c>
      <c r="BS14" s="1429"/>
      <c r="BT14" s="1070"/>
      <c r="BU14" s="1070"/>
      <c r="BV14" s="1070"/>
      <c r="BW14" s="1694"/>
      <c r="BX14" s="1690"/>
    </row>
    <row customHeight="1" ht="19.5">
      <c r="A15" s="1074" t="s">
        <v>1455</v>
      </c>
      <c r="B15" s="1075">
        <v>2013</v>
      </c>
      <c r="E15" s="1698" t="s">
        <v>1456</v>
      </c>
      <c r="G15" s="1067" t="s">
        <v>1457</v>
      </c>
      <c r="H15" s="1067" t="s">
        <v>1458</v>
      </c>
      <c r="I15" s="1078" t="s">
        <v>154</v>
      </c>
      <c r="J15" s="1089" t="s">
        <v>588</v>
      </c>
      <c r="N15" s="1158" t="s">
        <v>1459</v>
      </c>
      <c r="X15" s="1087"/>
      <c r="AW15" s="1120" t="s">
        <v>153</v>
      </c>
      <c r="AX15" s="1120" t="s">
        <v>153</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561</v>
      </c>
      <c r="N16" s="1158" t="s">
        <v>1468</v>
      </c>
      <c r="AW16" s="1120" t="s">
        <v>154</v>
      </c>
      <c r="AX16" s="1120" t="s">
        <v>154</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1270</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1300</v>
      </c>
      <c r="BR18" s="1159" t="s">
        <v>1301</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161</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1259</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298</v>
      </c>
    </row>
    <row customHeight="1" ht="21">
      <c r="A23" s="1074" t="s">
        <v>1535</v>
      </c>
      <c r="B23" s="1075">
        <v>2021</v>
      </c>
      <c r="AW23" s="1120" t="s">
        <v>1536</v>
      </c>
      <c r="AX23" s="1120" t="s">
        <v>1536</v>
      </c>
      <c r="AZ23" s="1120" t="s">
        <v>1537</v>
      </c>
      <c r="BB23" s="1120" t="s">
        <v>1538</v>
      </c>
      <c r="BC23" s="1120" t="s">
        <v>1238</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100</v>
      </c>
      <c r="AZ26" s="1120" t="s">
        <v>1422</v>
      </c>
      <c r="BB26" s="1120" t="s">
        <v>1558</v>
      </c>
      <c r="BC26" s="1120" t="s">
        <v>1546</v>
      </c>
      <c r="BE26" s="1120">
        <v>2024</v>
      </c>
      <c r="BH26" s="1068" t="s">
        <v>1489</v>
      </c>
      <c r="BJ26" s="1068" t="s">
        <v>1440</v>
      </c>
      <c r="BL26" s="1068" t="s">
        <v>1440</v>
      </c>
      <c r="BQ26" s="1281">
        <v>4190071</v>
      </c>
      <c r="BR26" s="1068" t="s">
        <v>1559</v>
      </c>
      <c r="BS26" s="1429"/>
      <c r="BV26" s="1070"/>
      <c r="BW26" s="1070"/>
    </row>
    <row customHeight="1" ht="11.25">
      <c r="A27" s="1074" t="s">
        <v>1560</v>
      </c>
      <c r="B27" s="1075">
        <v>2025</v>
      </c>
      <c r="J27" s="176" t="s">
        <v>450</v>
      </c>
      <c r="AX27" s="1120" t="s">
        <v>1561</v>
      </c>
      <c r="BB27" s="1120" t="s">
        <v>1562</v>
      </c>
      <c r="BC27" s="1120" t="s">
        <v>1546</v>
      </c>
      <c r="BE27" s="1120">
        <v>2025</v>
      </c>
      <c r="BH27" s="1070" t="s">
        <v>28</v>
      </c>
      <c r="BJ27" s="1068" t="s">
        <v>1447</v>
      </c>
      <c r="BL27" s="1068" t="s">
        <v>1447</v>
      </c>
      <c r="BN27" s="1070" t="s">
        <v>28</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28</v>
      </c>
      <c r="BJ28" s="1068" t="s">
        <v>1454</v>
      </c>
      <c r="BL28" s="1068" t="s">
        <v>1454</v>
      </c>
      <c r="BN28" s="1070" t="s">
        <v>28</v>
      </c>
      <c r="BQ28" s="1281">
        <v>4190073</v>
      </c>
      <c r="BR28" s="1068" t="s">
        <v>1570</v>
      </c>
      <c r="BS28" s="1429"/>
      <c r="BV28" s="1070"/>
      <c r="BW28" s="1070"/>
    </row>
    <row customHeight="1" ht="11.25">
      <c r="A29" s="1074" t="s">
        <v>1571</v>
      </c>
      <c r="D29" s="1104" t="s">
        <v>1572</v>
      </c>
      <c r="E29" s="1105" t="str">
        <f>IF(TEMPLATE_GROUP="","",INDEX(StartDateList,MATCH(TEMPLATE_GROUP,CodeTemplateList,0),1))</f>
        <v>01.01.2026</v>
      </c>
      <c r="F29" s="1105" t="str">
        <f>IF(TEMPLATE_GROUP="","",INDEX(EndDateList,MATCH(TEMPLATE_GROUP,CodeTemplateList,0),1))</f>
        <v>31.12.2030</v>
      </c>
      <c r="H29" s="1106" t="s">
        <v>1573</v>
      </c>
      <c r="AX29" s="1120" t="s">
        <v>1574</v>
      </c>
      <c r="AZ29" s="1120" t="s">
        <v>1223</v>
      </c>
      <c r="BB29" s="1120" t="s">
        <v>1422</v>
      </c>
      <c r="BC29" s="1091"/>
      <c r="BE29" s="1120">
        <v>2027</v>
      </c>
      <c r="BJ29" s="1068" t="s">
        <v>1462</v>
      </c>
      <c r="BL29" s="1068" t="s">
        <v>1462</v>
      </c>
    </row>
    <row customHeight="1" ht="11.25">
      <c r="A30" s="1074" t="s">
        <v>1575</v>
      </c>
      <c r="D30" s="1107"/>
      <c r="E30" s="1108"/>
      <c r="F30" s="1108"/>
      <c r="AX30" s="1120" t="s">
        <v>1576</v>
      </c>
      <c r="AZ30" s="1120" t="s">
        <v>1248</v>
      </c>
      <c r="BE30" s="1120">
        <v>2028</v>
      </c>
      <c r="BJ30" s="1068" t="s">
        <v>1577</v>
      </c>
      <c r="BL30" s="1068" t="s">
        <v>1577</v>
      </c>
    </row>
    <row customHeight="1" ht="12.75">
      <c r="A31" s="1074" t="s">
        <v>1578</v>
      </c>
      <c r="D31" s="1101"/>
      <c r="E31" s="1102"/>
      <c r="F31" s="1102"/>
      <c r="H31" s="1109"/>
      <c r="AX31" s="1120" t="s">
        <v>1579</v>
      </c>
      <c r="AZ31" s="1120" t="s">
        <v>1580</v>
      </c>
      <c r="BE31" s="1120">
        <v>2029</v>
      </c>
      <c r="BJ31" s="1068" t="s">
        <v>1581</v>
      </c>
      <c r="BL31" s="1068" t="s">
        <v>1581</v>
      </c>
    </row>
    <row customHeight="1" ht="11.25">
      <c r="A32" s="1074" t="s">
        <v>1582</v>
      </c>
      <c r="D32" s="1104" t="s">
        <v>1583</v>
      </c>
      <c r="E32" s="1105" t="str">
        <f>IF(TEMPLATE_GROUP="","",INDEX(StartDateList,MATCH(TEMPLATE_GROUP,CodeTemplateList,0),1))</f>
        <v>01.01.2026</v>
      </c>
      <c r="F32" s="1105" t="str">
        <f>IF(TEMPLATE_GROUP="","",INDEX(EndDateList,MATCH(TEMPLATE_GROUP,CodeTemplateList,0),1))</f>
        <v>31.12.2030</v>
      </c>
      <c r="H32" s="1110" t="s">
        <v>1584</v>
      </c>
      <c r="O32" s="1074" t="s">
        <v>454</v>
      </c>
      <c r="AX32" s="1120" t="s">
        <v>1585</v>
      </c>
      <c r="AZ32" s="1120" t="s">
        <v>453</v>
      </c>
      <c r="BE32" s="1120">
        <v>2030</v>
      </c>
      <c r="BJ32" s="1068" t="s">
        <v>1471</v>
      </c>
      <c r="BL32" s="1068" t="s">
        <v>1471</v>
      </c>
    </row>
    <row customHeight="1" ht="11.25">
      <c r="A33" s="1074" t="s">
        <v>1586</v>
      </c>
      <c r="O33" s="1074" t="s">
        <v>1246</v>
      </c>
      <c r="AX33" s="1120" t="s">
        <v>1587</v>
      </c>
      <c r="AZ33" s="1120" t="s">
        <v>452</v>
      </c>
      <c r="BE33" s="1120">
        <v>2031</v>
      </c>
      <c r="BJ33" s="1068" t="s">
        <v>1478</v>
      </c>
      <c r="BL33" s="1068" t="s">
        <v>1478</v>
      </c>
    </row>
    <row customHeight="1" ht="11.25">
      <c r="A34" s="1074" t="s">
        <v>1588</v>
      </c>
      <c r="O34" s="1074" t="s">
        <v>1281</v>
      </c>
      <c r="AX34" s="1120" t="s">
        <v>1589</v>
      </c>
      <c r="BE34" s="1120">
        <v>2032</v>
      </c>
      <c r="BJ34" s="1068" t="s">
        <v>1489</v>
      </c>
      <c r="BL34" s="1068" t="s">
        <v>1489</v>
      </c>
    </row>
    <row customHeight="1" ht="11.25">
      <c r="A35" s="1074" t="s">
        <v>1590</v>
      </c>
      <c r="O35" s="1074" t="s">
        <v>1314</v>
      </c>
      <c r="AX35" s="1120" t="s">
        <v>1591</v>
      </c>
      <c r="AZ35" s="1067" t="s">
        <v>1592</v>
      </c>
      <c r="BE35" s="1120">
        <v>2033</v>
      </c>
      <c r="BL35" s="1068" t="s">
        <v>1593</v>
      </c>
    </row>
    <row customHeight="1" ht="11.25">
      <c r="A36" s="1870" t="s">
        <v>1594</v>
      </c>
      <c r="D36" s="1111" t="s">
        <v>1595</v>
      </c>
      <c r="E36" s="1112" t="s">
        <v>812</v>
      </c>
      <c r="F36" s="1113" t="str">
        <f>INDEX(E37:E41,MATCH(TEMPLATE_SPHERE,F37:F41,0))</f>
        <v>теплоснабжения</v>
      </c>
      <c r="G36" s="1113" t="str">
        <f>INDEX(G37:G41,MATCH(TEMPLATE_SPHERE,F37:F41,0))</f>
        <v>теплоснабжение</v>
      </c>
      <c r="O36" s="1074" t="s">
        <v>1338</v>
      </c>
      <c r="AX36" s="1120" t="s">
        <v>1596</v>
      </c>
      <c r="AZ36" s="1120" t="s">
        <v>452</v>
      </c>
      <c r="BE36" s="1120">
        <v>2034</v>
      </c>
      <c r="BL36" s="1068" t="s">
        <v>1597</v>
      </c>
    </row>
    <row customHeight="1" ht="11.25">
      <c r="A37" s="1074" t="s">
        <v>1598</v>
      </c>
      <c r="E37" s="407" t="s">
        <v>1599</v>
      </c>
      <c r="F37" s="1114" t="s">
        <v>812</v>
      </c>
      <c r="G37" s="407" t="s">
        <v>1600</v>
      </c>
      <c r="O37" s="1074" t="s">
        <v>1357</v>
      </c>
      <c r="AX37" s="1120" t="s">
        <v>1601</v>
      </c>
      <c r="AZ37" s="1120" t="s">
        <v>1247</v>
      </c>
      <c r="BE37" s="1120">
        <v>2035</v>
      </c>
    </row>
    <row customHeight="1" ht="11.25">
      <c r="A38" s="1074" t="s">
        <v>1602</v>
      </c>
      <c r="E38" s="407" t="s">
        <v>1603</v>
      </c>
      <c r="F38" s="1115" t="s">
        <v>858</v>
      </c>
      <c r="G38" s="407" t="s">
        <v>1604</v>
      </c>
      <c r="O38" s="1074" t="s">
        <v>1374</v>
      </c>
      <c r="AX38" s="1120" t="s">
        <v>1605</v>
      </c>
      <c r="AZ38" s="1120" t="s">
        <v>1282</v>
      </c>
      <c r="BE38" s="1120">
        <v>2036</v>
      </c>
      <c r="BH38" s="1067" t="s">
        <v>1606</v>
      </c>
      <c r="BJ38" s="1067" t="s">
        <v>1607</v>
      </c>
      <c r="BL38" s="1067" t="s">
        <v>1608</v>
      </c>
      <c r="BN38" s="1067" t="s">
        <v>1609</v>
      </c>
    </row>
    <row customHeight="1" ht="11.25">
      <c r="A39" s="1074" t="s">
        <v>1610</v>
      </c>
      <c r="E39" s="407" t="s">
        <v>1611</v>
      </c>
      <c r="F39" s="1115" t="s">
        <v>911</v>
      </c>
      <c r="G39" s="407" t="s">
        <v>1612</v>
      </c>
      <c r="O39" s="1074" t="s">
        <v>1390</v>
      </c>
      <c r="AX39" s="1120" t="s">
        <v>1613</v>
      </c>
      <c r="AZ39" s="1120" t="s">
        <v>1315</v>
      </c>
      <c r="BE39" s="1120">
        <v>2037</v>
      </c>
      <c r="BH39" s="1068" t="s">
        <v>1614</v>
      </c>
      <c r="BJ39" s="1217" t="s">
        <v>1614</v>
      </c>
      <c r="BL39" s="1217" t="s">
        <v>1614</v>
      </c>
      <c r="BN39" s="1068" t="s">
        <v>1615</v>
      </c>
    </row>
    <row customHeight="1" ht="11.25">
      <c r="A40" s="1074" t="s">
        <v>1616</v>
      </c>
      <c r="E40" s="407" t="s">
        <v>1617</v>
      </c>
      <c r="F40" s="1115" t="s">
        <v>898</v>
      </c>
      <c r="G40" s="407" t="s">
        <v>1618</v>
      </c>
      <c r="O40" s="1074" t="s">
        <v>1406</v>
      </c>
      <c r="AX40" s="1120" t="s">
        <v>1619</v>
      </c>
      <c r="BE40" s="1120">
        <v>2038</v>
      </c>
      <c r="BH40" s="1068" t="s">
        <v>1620</v>
      </c>
      <c r="BJ40" s="1217" t="s">
        <v>1031</v>
      </c>
      <c r="BL40" s="1217" t="s">
        <v>1031</v>
      </c>
      <c r="BN40" s="1068" t="s">
        <v>1065</v>
      </c>
    </row>
    <row customHeight="1" ht="11.25">
      <c r="A41" s="1074" t="s">
        <v>1621</v>
      </c>
      <c r="E41" s="407" t="s">
        <v>1622</v>
      </c>
      <c r="F41" s="1115" t="s">
        <v>1623</v>
      </c>
      <c r="G41" s="407" t="s">
        <v>1622</v>
      </c>
      <c r="O41" s="1074" t="s">
        <v>1422</v>
      </c>
      <c r="AX41" s="1120" t="s">
        <v>1624</v>
      </c>
      <c r="AZ41" s="1067" t="s">
        <v>1625</v>
      </c>
      <c r="BE41" s="1120">
        <v>2039</v>
      </c>
      <c r="BH41" s="1068" t="s">
        <v>1626</v>
      </c>
      <c r="BJ41" s="1217" t="s">
        <v>1027</v>
      </c>
      <c r="BL41" s="1217" t="s">
        <v>1027</v>
      </c>
      <c r="BN41" s="1068" t="s">
        <v>1052</v>
      </c>
    </row>
    <row customHeight="1" ht="11.25">
      <c r="A42" s="1074" t="s">
        <v>1627</v>
      </c>
      <c r="AX42" s="1120" t="s">
        <v>1628</v>
      </c>
      <c r="AZ42" s="1120" t="s">
        <v>454</v>
      </c>
      <c r="BE42" s="1120">
        <v>2040</v>
      </c>
      <c r="BH42" s="1068" t="s">
        <v>1049</v>
      </c>
      <c r="BJ42" s="1217" t="s">
        <v>1029</v>
      </c>
      <c r="BL42" s="1217" t="s">
        <v>1029</v>
      </c>
      <c r="BN42" s="1068" t="s">
        <v>1629</v>
      </c>
    </row>
    <row customHeight="1" ht="11.25">
      <c r="A43" s="1074" t="s">
        <v>1630</v>
      </c>
      <c r="AX43" s="1120" t="s">
        <v>1631</v>
      </c>
      <c r="AZ43" s="1120" t="s">
        <v>1246</v>
      </c>
      <c r="BE43" s="1120">
        <v>2041</v>
      </c>
      <c r="BH43" s="1068" t="s">
        <v>1632</v>
      </c>
      <c r="BJ43" s="1217" t="s">
        <v>1626</v>
      </c>
      <c r="BL43" s="1217" t="s">
        <v>1626</v>
      </c>
      <c r="BN43" s="1068" t="s">
        <v>1633</v>
      </c>
    </row>
    <row customHeight="1" ht="11.25">
      <c r="A44" s="1074" t="s">
        <v>1634</v>
      </c>
      <c r="G44" s="1094">
        <f>YEAR(TODAY())</f>
        <v>2026</v>
      </c>
      <c r="I44" s="799" t="s">
        <v>1635</v>
      </c>
      <c r="J44" s="1089" t="s">
        <v>1636</v>
      </c>
      <c r="K44" s="1089" t="s">
        <v>1637</v>
      </c>
      <c r="AX44" s="1120" t="s">
        <v>1638</v>
      </c>
      <c r="AZ44" s="1120" t="s">
        <v>1281</v>
      </c>
      <c r="BE44" s="1120">
        <v>2042</v>
      </c>
      <c r="BH44" s="1068" t="s">
        <v>1639</v>
      </c>
      <c r="BJ44" s="1217" t="s">
        <v>1049</v>
      </c>
      <c r="BL44" s="1217" t="s">
        <v>1049</v>
      </c>
      <c r="BN44" s="1068" t="s">
        <v>1640</v>
      </c>
    </row>
    <row customHeight="1" ht="11.25">
      <c r="A45" s="1074" t="s">
        <v>1641</v>
      </c>
      <c r="D45" s="1111" t="s">
        <v>1642</v>
      </c>
      <c r="E45" s="1112" t="s">
        <v>1643</v>
      </c>
      <c r="F45" s="797" t="s">
        <v>1644</v>
      </c>
      <c r="G45" s="796" t="s">
        <v>1645</v>
      </c>
      <c r="H45" s="799" t="s">
        <v>1646</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1647</v>
      </c>
      <c r="AZ45" s="1120" t="s">
        <v>1314</v>
      </c>
      <c r="BE45" s="1120">
        <v>2043</v>
      </c>
      <c r="BH45" s="1068" t="s">
        <v>1648</v>
      </c>
      <c r="BJ45" s="1217" t="s">
        <v>1043</v>
      </c>
      <c r="BL45" s="1217" t="s">
        <v>1043</v>
      </c>
      <c r="BN45" s="1068" t="s">
        <v>1649</v>
      </c>
    </row>
    <row customHeight="1" ht="11.25">
      <c r="A46" s="1074" t="s">
        <v>1650</v>
      </c>
      <c r="E46" s="407" t="s">
        <v>26</v>
      </c>
      <c r="F46" s="1114" t="s">
        <v>1651</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1652</v>
      </c>
      <c r="AZ46" s="1120" t="s">
        <v>1338</v>
      </c>
      <c r="BE46" s="1120">
        <v>2044</v>
      </c>
      <c r="BH46" s="1068" t="s">
        <v>1052</v>
      </c>
      <c r="BJ46" s="1217" t="s">
        <v>1033</v>
      </c>
      <c r="BL46" s="1217" t="s">
        <v>1033</v>
      </c>
      <c r="BN46" s="1068" t="s">
        <v>1653</v>
      </c>
    </row>
    <row customHeight="1" ht="11.25">
      <c r="A47" s="1074" t="s">
        <v>1654</v>
      </c>
      <c r="E47" s="407" t="s">
        <v>33</v>
      </c>
      <c r="F47" s="1115" t="s">
        <v>1655</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1656</v>
      </c>
      <c r="AZ47" s="1120" t="s">
        <v>1357</v>
      </c>
      <c r="BE47" s="1120">
        <v>2045</v>
      </c>
      <c r="BH47" s="1068" t="s">
        <v>1629</v>
      </c>
      <c r="BJ47" s="1217" t="s">
        <v>1035</v>
      </c>
      <c r="BL47" s="1217" t="s">
        <v>1035</v>
      </c>
      <c r="BN47" s="1068" t="s">
        <v>1657</v>
      </c>
    </row>
    <row customHeight="1" ht="11.25">
      <c r="A48" s="1074" t="s">
        <v>1658</v>
      </c>
      <c r="E48" s="407" t="s">
        <v>1659</v>
      </c>
      <c r="F48" s="1115" t="s">
        <v>1660</v>
      </c>
      <c r="G48" s="1116" t="str">
        <f>_xlfn.IFERROR(IF(f_year="","01.01."&amp;CURRENT_YEAR,"01.01."&amp;f_year),"01.01."&amp;CURRENT_YEAR)</f>
        <v>01.01.2026</v>
      </c>
      <c r="H48" s="1116" t="str">
        <f>_xlfn.IFERROR(IF(f_year="","31.12."&amp;CURRENT_YEAR,"31.12."&amp;f_year),"31.12."&amp;CURRENT_YEAR)</f>
        <v>31.12.2026</v>
      </c>
      <c r="I48" s="1742">
        <f>IF(f_year="",TRUE,FALSE)</f>
        <v>1</v>
      </c>
      <c r="J48" s="1745" t="s">
        <v>1661</v>
      </c>
      <c r="K48" s="1746"/>
      <c r="AX48" s="1120" t="s">
        <v>1662</v>
      </c>
      <c r="AZ48" s="1120" t="s">
        <v>1374</v>
      </c>
      <c r="BE48" s="1120">
        <v>2046</v>
      </c>
      <c r="BH48" s="1068" t="s">
        <v>1633</v>
      </c>
      <c r="BJ48" s="1217" t="s">
        <v>1037</v>
      </c>
      <c r="BL48" s="1217" t="s">
        <v>1037</v>
      </c>
      <c r="BN48" s="1068" t="s">
        <v>1663</v>
      </c>
    </row>
    <row customHeight="1" ht="11.25">
      <c r="A49" s="1074" t="s">
        <v>1664</v>
      </c>
      <c r="E49" s="407" t="s">
        <v>1665</v>
      </c>
      <c r="F49" s="1115" t="s">
        <v>1666</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1667</v>
      </c>
      <c r="AZ49" s="1120" t="s">
        <v>1390</v>
      </c>
      <c r="BE49" s="1120">
        <v>2047</v>
      </c>
      <c r="BH49" s="1068" t="s">
        <v>1053</v>
      </c>
      <c r="BJ49" s="1217" t="s">
        <v>1039</v>
      </c>
      <c r="BL49" s="1217" t="s">
        <v>1039</v>
      </c>
    </row>
    <row customHeight="1" ht="11.25">
      <c r="A50" s="1074" t="s">
        <v>16</v>
      </c>
      <c r="E50" s="407" t="s">
        <v>1668</v>
      </c>
      <c r="F50" s="1115" t="s">
        <v>1023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1669</v>
      </c>
      <c r="AZ50" s="1120" t="s">
        <v>1406</v>
      </c>
      <c r="BE50" s="1120">
        <v>2048</v>
      </c>
      <c r="BH50" s="1068" t="s">
        <v>1640</v>
      </c>
      <c r="BJ50" s="1217" t="s">
        <v>1041</v>
      </c>
      <c r="BL50" s="1217" t="s">
        <v>1041</v>
      </c>
    </row>
    <row customHeight="1" ht="11.25">
      <c r="A51" s="1074" t="s">
        <v>1670</v>
      </c>
      <c r="E51" s="407" t="s">
        <v>1671</v>
      </c>
      <c r="F51" s="1115" t="s">
        <v>1643</v>
      </c>
      <c r="G51" s="1116" t="str">
        <f>_xlfn.IFERROR(IF(TITLE_PERIOD_START="","01.01."&amp;CURRENT_YEAR,"01.01."&amp;YEAR(TITLE_PERIOD_START)),"01.01."&amp;CURRENT_YEAR)</f>
        <v>01.01.2026</v>
      </c>
      <c r="H51" s="1116" t="str">
        <f>_xlfn.IFERROR(IF(TITLE_PERIOD_END="","31.12."&amp;CURRENT_YEAR,"31.12."&amp;YEAR(TITLE_PERIOD_END)),"31.12."&amp;CURRENT_YEAR)</f>
        <v>31.12.2030</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1672</v>
      </c>
      <c r="AZ51" s="1120" t="s">
        <v>1422</v>
      </c>
      <c r="BE51" s="1120">
        <v>2049</v>
      </c>
      <c r="BH51" s="1068" t="s">
        <v>1649</v>
      </c>
      <c r="BJ51" s="1217" t="s">
        <v>1673</v>
      </c>
      <c r="BL51" s="1217" t="s">
        <v>1673</v>
      </c>
    </row>
    <row customHeight="1" ht="11.25">
      <c r="A52" s="1074" t="s">
        <v>1674</v>
      </c>
      <c r="E52" s="407" t="s">
        <v>1675</v>
      </c>
      <c r="F52" s="1115" t="s">
        <v>1676</v>
      </c>
      <c r="G52" s="1116" t="str">
        <f>_xlfn.IFERROR(IF(TITLE_PERIOD_START="","01.01."&amp;CURRENT_YEAR,"01.01."&amp;YEAR(TITLE_PERIOD_START)),"01.01."&amp;CURRENT_YEAR)</f>
        <v>01.01.2026</v>
      </c>
      <c r="H52" s="1116" t="str">
        <f>_xlfn.IFERROR(IF(TITLE_PERIOD_END="","31.12."&amp;CURRENT_YEAR,"31.12."&amp;YEAR(TITLE_PERIOD_END)),"31.12."&amp;CURRENT_YEAR)</f>
        <v>31.12.2030</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1677</v>
      </c>
      <c r="AZ52" s="1120" t="s">
        <v>452</v>
      </c>
      <c r="BE52" s="1120">
        <v>2050</v>
      </c>
      <c r="BH52" s="1068" t="s">
        <v>1653</v>
      </c>
      <c r="BJ52" s="1217" t="s">
        <v>1052</v>
      </c>
      <c r="BL52" s="1217" t="s">
        <v>1052</v>
      </c>
    </row>
    <row customHeight="1" ht="11.25">
      <c r="A53" s="1074" t="s">
        <v>1678</v>
      </c>
      <c r="E53" s="407" t="s">
        <v>1679</v>
      </c>
      <c r="F53" s="1115" t="s">
        <v>1679</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1680</v>
      </c>
      <c r="K53" s="1746"/>
      <c r="AX53" s="1120" t="s">
        <v>1681</v>
      </c>
      <c r="BE53" s="1120">
        <v>2051</v>
      </c>
      <c r="BH53" s="1068" t="s">
        <v>1657</v>
      </c>
      <c r="BJ53" s="1217" t="s">
        <v>1629</v>
      </c>
      <c r="BL53" s="1217" t="s">
        <v>1629</v>
      </c>
    </row>
    <row customHeight="1" ht="11.25">
      <c r="A54" s="1074" t="s">
        <v>1682</v>
      </c>
      <c r="AX54" s="1120" t="s">
        <v>1683</v>
      </c>
      <c r="AZ54" s="1067" t="s">
        <v>1684</v>
      </c>
      <c r="BE54" s="1120">
        <v>2052</v>
      </c>
      <c r="BH54" s="1068" t="s">
        <v>1663</v>
      </c>
      <c r="BJ54" s="1217" t="s">
        <v>1633</v>
      </c>
      <c r="BL54" s="1217" t="s">
        <v>1633</v>
      </c>
    </row>
    <row customHeight="1" ht="11.25">
      <c r="A55" s="1074" t="s">
        <v>1685</v>
      </c>
      <c r="AX55" s="1120" t="s">
        <v>1686</v>
      </c>
      <c r="AZ55" s="1120" t="s">
        <v>1224</v>
      </c>
      <c r="BE55" s="1120">
        <v>2053</v>
      </c>
      <c r="BH55" s="1070" t="s">
        <v>28</v>
      </c>
      <c r="BJ55" s="1217" t="s">
        <v>1053</v>
      </c>
      <c r="BL55" s="1217" t="s">
        <v>1053</v>
      </c>
    </row>
    <row customHeight="1" ht="11.25">
      <c r="A56" s="1074" t="s">
        <v>1687</v>
      </c>
      <c r="D56" s="1118" t="s">
        <v>1688</v>
      </c>
      <c r="E56" s="1095" t="s">
        <v>112</v>
      </c>
      <c r="F56" s="1074" t="s">
        <v>1689</v>
      </c>
      <c r="AX56" s="1120" t="s">
        <v>1690</v>
      </c>
      <c r="AZ56" s="1120" t="s">
        <v>1249</v>
      </c>
      <c r="BE56" s="1120">
        <v>2054</v>
      </c>
      <c r="BH56" s="1070" t="s">
        <v>28</v>
      </c>
      <c r="BJ56" s="1217" t="s">
        <v>1640</v>
      </c>
      <c r="BL56" s="1217" t="s">
        <v>1640</v>
      </c>
    </row>
    <row customHeight="1" ht="11.25">
      <c r="A57" s="1074" t="s">
        <v>1691</v>
      </c>
      <c r="D57" s="1118" t="s">
        <v>1692</v>
      </c>
      <c r="E57" s="1095" t="s">
        <v>112</v>
      </c>
      <c r="F57" s="1074" t="s">
        <v>1689</v>
      </c>
      <c r="AX57" s="1120" t="s">
        <v>1693</v>
      </c>
      <c r="AZ57" s="1120" t="s">
        <v>1284</v>
      </c>
      <c r="BE57" s="1120">
        <v>2055</v>
      </c>
      <c r="BJ57" s="1217" t="s">
        <v>1649</v>
      </c>
      <c r="BL57" s="1217" t="s">
        <v>1649</v>
      </c>
    </row>
    <row customHeight="1" ht="11.25">
      <c r="A58" s="1074" t="s">
        <v>1694</v>
      </c>
      <c r="D58" s="1118" t="s">
        <v>1695</v>
      </c>
      <c r="E58" s="1095" t="s">
        <v>112</v>
      </c>
      <c r="F58" s="1074" t="s">
        <v>1689</v>
      </c>
      <c r="AX58" s="1120" t="s">
        <v>1696</v>
      </c>
      <c r="BE58" s="1120">
        <v>2056</v>
      </c>
      <c r="BJ58" s="1217" t="s">
        <v>1653</v>
      </c>
      <c r="BL58" s="1217" t="s">
        <v>1653</v>
      </c>
    </row>
    <row customHeight="1" ht="11.25">
      <c r="A59" s="1074" t="s">
        <v>1697</v>
      </c>
      <c r="D59" s="1118" t="s">
        <v>132</v>
      </c>
      <c r="E59" s="1095" t="s">
        <v>1585</v>
      </c>
      <c r="F59" s="1074" t="s">
        <v>1698</v>
      </c>
      <c r="AX59" s="1120" t="s">
        <v>1699</v>
      </c>
      <c r="AZ59" s="1067" t="s">
        <v>1700</v>
      </c>
      <c r="BE59" s="1120">
        <v>2057</v>
      </c>
      <c r="BJ59" s="1217" t="s">
        <v>1657</v>
      </c>
      <c r="BL59" s="1217" t="s">
        <v>1657</v>
      </c>
    </row>
    <row customHeight="1" ht="11.25">
      <c r="A60" s="1074" t="s">
        <v>1701</v>
      </c>
      <c r="D60" s="1118" t="s">
        <v>1702</v>
      </c>
      <c r="E60" s="1095" t="s">
        <v>1585</v>
      </c>
      <c r="F60" s="1074" t="s">
        <v>1698</v>
      </c>
      <c r="AX60" s="1120" t="s">
        <v>1703</v>
      </c>
      <c r="AZ60" s="1120" t="s">
        <v>1225</v>
      </c>
      <c r="BE60" s="1120">
        <v>2058</v>
      </c>
      <c r="BJ60" s="1217" t="s">
        <v>1663</v>
      </c>
      <c r="BL60" s="1217" t="s">
        <v>1663</v>
      </c>
    </row>
    <row customHeight="1" ht="11.25">
      <c r="A61" s="1074" t="s">
        <v>1704</v>
      </c>
      <c r="D61" s="1118" t="s">
        <v>1705</v>
      </c>
      <c r="E61" s="1095" t="s">
        <v>1585</v>
      </c>
      <c r="F61" s="1074" t="s">
        <v>1698</v>
      </c>
      <c r="AX61" s="1120" t="s">
        <v>1706</v>
      </c>
      <c r="AZ61" s="1120" t="s">
        <v>1250</v>
      </c>
      <c r="BE61" s="1120">
        <v>2059</v>
      </c>
      <c r="BL61" s="1217" t="s">
        <v>1045</v>
      </c>
    </row>
    <row customHeight="1" ht="11.25">
      <c r="A62" s="1074" t="s">
        <v>1707</v>
      </c>
      <c r="D62" s="1118" t="s">
        <v>131</v>
      </c>
      <c r="E62" s="1095">
        <v>30</v>
      </c>
      <c r="F62" s="1074" t="s">
        <v>1698</v>
      </c>
      <c r="AZ62" s="1120" t="s">
        <v>1285</v>
      </c>
      <c r="BE62" s="1120">
        <v>2060</v>
      </c>
      <c r="BL62" s="1217" t="s">
        <v>1047</v>
      </c>
    </row>
    <row customHeight="1" ht="11.25">
      <c r="A63" s="1074" t="s">
        <v>1708</v>
      </c>
      <c r="D63" s="1118" t="s">
        <v>1709</v>
      </c>
      <c r="E63" s="1095">
        <v>30</v>
      </c>
      <c r="F63" s="1074" t="s">
        <v>1698</v>
      </c>
      <c r="AZ63" s="1120" t="s">
        <v>1316</v>
      </c>
      <c r="BE63" s="1120">
        <v>2061</v>
      </c>
    </row>
    <row customHeight="1" ht="11.25">
      <c r="A64" s="1074" t="s">
        <v>1710</v>
      </c>
      <c r="D64" s="1118" t="s">
        <v>1711</v>
      </c>
      <c r="E64" s="1095">
        <v>30</v>
      </c>
      <c r="F64" s="1074" t="s">
        <v>1698</v>
      </c>
      <c r="AZ64" s="1120" t="s">
        <v>1339</v>
      </c>
      <c r="BE64" s="1120">
        <v>2062</v>
      </c>
    </row>
    <row customHeight="1" ht="11.25">
      <c r="A65" s="1074" t="s">
        <v>1712</v>
      </c>
      <c r="D65" s="1074"/>
      <c r="BE65" s="1120">
        <v>2063</v>
      </c>
    </row>
    <row customHeight="1" ht="11.25">
      <c r="A66" s="1074" t="s">
        <v>1713</v>
      </c>
      <c r="AZ66" s="1067" t="s">
        <v>1714</v>
      </c>
      <c r="BE66" s="1120">
        <v>2064</v>
      </c>
    </row>
    <row customHeight="1" ht="11.25">
      <c r="A67" s="1074" t="s">
        <v>1715</v>
      </c>
      <c r="AZ67" s="1120" t="s">
        <v>1226</v>
      </c>
      <c r="BE67" s="1120">
        <v>2065</v>
      </c>
    </row>
    <row customHeight="1" ht="11.25">
      <c r="A68" s="1074" t="s">
        <v>1716</v>
      </c>
      <c r="AZ68" s="1120" t="s">
        <v>1251</v>
      </c>
      <c r="BE68" s="1120">
        <v>2066</v>
      </c>
      <c r="BH68" s="1067" t="s">
        <v>1717</v>
      </c>
      <c r="BJ68" s="1067" t="s">
        <v>1718</v>
      </c>
      <c r="BL68" s="1067" t="s">
        <v>1719</v>
      </c>
      <c r="BN68" s="1067" t="s">
        <v>1720</v>
      </c>
    </row>
    <row customHeight="1" ht="11.25">
      <c r="A69" s="1074" t="s">
        <v>1721</v>
      </c>
      <c r="AZ69" s="1120" t="s">
        <v>1286</v>
      </c>
      <c r="BE69" s="1120">
        <v>2067</v>
      </c>
      <c r="BH69" s="1068" t="s">
        <v>1722</v>
      </c>
      <c r="BI69" s="1117" t="s">
        <v>110</v>
      </c>
      <c r="BJ69" s="1068" t="s">
        <v>1723</v>
      </c>
      <c r="BK69" s="1117" t="s">
        <v>110</v>
      </c>
      <c r="BL69" s="1068" t="s">
        <v>1724</v>
      </c>
      <c r="BM69" s="1070" t="s">
        <v>110</v>
      </c>
      <c r="BN69" s="1068" t="s">
        <v>1725</v>
      </c>
    </row>
    <row customHeight="1" ht="11.25">
      <c r="A70" s="1074" t="s">
        <v>1726</v>
      </c>
      <c r="AZ70" s="1120" t="s">
        <v>1317</v>
      </c>
      <c r="BE70" s="1120">
        <v>2068</v>
      </c>
      <c r="BH70" s="1068" t="s">
        <v>1727</v>
      </c>
      <c r="BJ70" s="1068" t="s">
        <v>1728</v>
      </c>
      <c r="BL70" s="1068" t="s">
        <v>1729</v>
      </c>
      <c r="BN70" s="1068" t="s">
        <v>1730</v>
      </c>
    </row>
    <row customHeight="1" ht="11.25">
      <c r="A71" s="1074" t="s">
        <v>1731</v>
      </c>
      <c r="AZ71" s="1120" t="s">
        <v>1319</v>
      </c>
      <c r="BE71" s="1120">
        <v>2069</v>
      </c>
      <c r="BH71" s="1068" t="s">
        <v>1732</v>
      </c>
      <c r="BI71" s="1117" t="s">
        <v>91</v>
      </c>
      <c r="BJ71" s="1068" t="s">
        <v>1733</v>
      </c>
      <c r="BK71" s="1117" t="s">
        <v>91</v>
      </c>
      <c r="BL71" s="1068" t="s">
        <v>1734</v>
      </c>
      <c r="BM71" s="1070" t="s">
        <v>91</v>
      </c>
      <c r="BN71" s="1068" t="s">
        <v>1735</v>
      </c>
    </row>
    <row customHeight="1" ht="11.25">
      <c r="A72" s="1074" t="s">
        <v>1736</v>
      </c>
      <c r="AZ72" s="1120" t="s">
        <v>19</v>
      </c>
      <c r="BE72" s="1120">
        <v>2070</v>
      </c>
      <c r="BH72" s="1068" t="s">
        <v>1737</v>
      </c>
      <c r="BJ72" s="1068" t="s">
        <v>1737</v>
      </c>
      <c r="BL72" s="1068" t="s">
        <v>1737</v>
      </c>
      <c r="BN72" s="1068" t="s">
        <v>1738</v>
      </c>
    </row>
    <row customHeight="1" ht="11.25">
      <c r="A73" s="1074" t="s">
        <v>1739</v>
      </c>
      <c r="BH73" s="1068" t="s">
        <v>1740</v>
      </c>
      <c r="BI73" s="1117" t="s">
        <v>112</v>
      </c>
      <c r="BJ73" s="1068" t="s">
        <v>1741</v>
      </c>
      <c r="BK73" s="1117" t="s">
        <v>112</v>
      </c>
      <c r="BL73" s="1068" t="s">
        <v>1742</v>
      </c>
      <c r="BM73" s="1070" t="s">
        <v>112</v>
      </c>
      <c r="BN73" s="1068" t="s">
        <v>1743</v>
      </c>
    </row>
    <row customHeight="1" ht="11.25">
      <c r="A74" s="1074" t="s">
        <v>1744</v>
      </c>
      <c r="BH74" s="1068" t="s">
        <v>1745</v>
      </c>
      <c r="BJ74" s="1068" t="s">
        <v>1746</v>
      </c>
      <c r="BL74" s="1068" t="s">
        <v>1747</v>
      </c>
      <c r="BN74" s="1068" t="s">
        <v>1748</v>
      </c>
    </row>
    <row customHeight="1" ht="11.25">
      <c r="A75" s="1074" t="s">
        <v>1749</v>
      </c>
      <c r="AZ75" s="1067" t="s">
        <v>1750</v>
      </c>
      <c r="BH75" s="1068" t="s">
        <v>1751</v>
      </c>
      <c r="BJ75" s="1068" t="s">
        <v>1751</v>
      </c>
      <c r="BL75" s="1068" t="s">
        <v>1751</v>
      </c>
    </row>
    <row customHeight="1" ht="11.25">
      <c r="A76" s="1074" t="s">
        <v>1752</v>
      </c>
      <c r="AZ76" s="1120" t="s">
        <v>1235</v>
      </c>
      <c r="BH76" s="1068" t="s">
        <v>1753</v>
      </c>
      <c r="BJ76" s="1068" t="s">
        <v>1754</v>
      </c>
      <c r="BL76" s="1068" t="s">
        <v>1755</v>
      </c>
    </row>
    <row customHeight="1" ht="11.25">
      <c r="A77" s="1074" t="s">
        <v>1756</v>
      </c>
      <c r="AZ77" s="1120" t="s">
        <v>1261</v>
      </c>
    </row>
    <row customHeight="1" ht="11.25">
      <c r="A78" s="1074" t="s">
        <v>1757</v>
      </c>
      <c r="AZ78" s="1120" t="s">
        <v>1293</v>
      </c>
    </row>
    <row customHeight="1" ht="11.25">
      <c r="A79" s="1074" t="s">
        <v>1758</v>
      </c>
      <c r="AZ79" s="1120" t="s">
        <v>1323</v>
      </c>
      <c r="BH79" s="1067" t="s">
        <v>1759</v>
      </c>
      <c r="BJ79" s="1067" t="s">
        <v>1760</v>
      </c>
      <c r="BL79" s="1067" t="s">
        <v>1761</v>
      </c>
    </row>
    <row customHeight="1" ht="11.25">
      <c r="A80" s="1074" t="s">
        <v>1762</v>
      </c>
      <c r="AZ80" s="1120" t="s">
        <v>1344</v>
      </c>
      <c r="BH80" s="1068" t="s">
        <v>1763</v>
      </c>
      <c r="BJ80" s="1068" t="s">
        <v>1764</v>
      </c>
      <c r="BL80" s="1068" t="s">
        <v>1765</v>
      </c>
    </row>
    <row customHeight="1" ht="11.25">
      <c r="A81" s="1074" t="s">
        <v>1766</v>
      </c>
      <c r="AZ81" s="1120" t="s">
        <v>1361</v>
      </c>
      <c r="BH81" s="1068" t="s">
        <v>1767</v>
      </c>
      <c r="BJ81" s="1068" t="s">
        <v>1768</v>
      </c>
      <c r="BL81" s="1068" t="s">
        <v>1769</v>
      </c>
    </row>
    <row customHeight="1" ht="11.25">
      <c r="A82" s="1074" t="s">
        <v>1770</v>
      </c>
      <c r="AZ82" s="1120" t="s">
        <v>1376</v>
      </c>
      <c r="BH82" s="1068" t="s">
        <v>1771</v>
      </c>
      <c r="BJ82" s="1068" t="s">
        <v>1772</v>
      </c>
      <c r="BL82" s="1068" t="s">
        <v>1773</v>
      </c>
    </row>
    <row customHeight="1" ht="11.25">
      <c r="A83" s="1074" t="s">
        <v>1774</v>
      </c>
      <c r="BH83" s="1068" t="s">
        <v>1775</v>
      </c>
      <c r="BJ83" s="1068" t="s">
        <v>1776</v>
      </c>
      <c r="BL83" s="1068" t="s">
        <v>1777</v>
      </c>
    </row>
    <row customHeight="1" ht="11.25">
      <c r="A84" s="1074" t="s">
        <v>1778</v>
      </c>
      <c r="AZ84" s="1067" t="s">
        <v>1779</v>
      </c>
    </row>
    <row customHeight="1" ht="11.25">
      <c r="A85" s="1870" t="s">
        <v>1780</v>
      </c>
      <c r="AZ85" s="1120" t="s">
        <v>1781</v>
      </c>
    </row>
    <row customHeight="1" ht="11.25">
      <c r="A86" s="1074" t="s">
        <v>1782</v>
      </c>
      <c r="AZ86" s="1120" t="s">
        <v>1783</v>
      </c>
      <c r="BH86" s="1067" t="s">
        <v>1784</v>
      </c>
      <c r="BJ86" s="1067" t="s">
        <v>1785</v>
      </c>
      <c r="BL86" s="1067" t="s">
        <v>1786</v>
      </c>
    </row>
    <row customHeight="1" ht="11.25">
      <c r="A87" s="1074" t="s">
        <v>1787</v>
      </c>
      <c r="AZ87" s="1120" t="s">
        <v>1788</v>
      </c>
      <c r="BH87" s="1068" t="s">
        <v>1789</v>
      </c>
      <c r="BJ87" s="1068" t="s">
        <v>1790</v>
      </c>
      <c r="BL87" s="1068" t="s">
        <v>1791</v>
      </c>
    </row>
    <row customHeight="1" ht="11.25">
      <c r="A88" s="1074" t="s">
        <v>1792</v>
      </c>
      <c r="AZ88" s="1606"/>
      <c r="BH88" s="1068" t="s">
        <v>1793</v>
      </c>
      <c r="BJ88" s="1068" t="s">
        <v>1794</v>
      </c>
      <c r="BL88" s="1068" t="s">
        <v>1795</v>
      </c>
    </row>
    <row customHeight="1" ht="11.25">
      <c r="A89" s="1074" t="s">
        <v>1796</v>
      </c>
      <c r="AZ89" s="1067" t="s">
        <v>1797</v>
      </c>
    </row>
    <row customHeight="1" ht="11.25">
      <c r="A90" s="1074" t="s">
        <v>1798</v>
      </c>
      <c r="AZ90" s="1120" t="s">
        <v>1023</v>
      </c>
    </row>
    <row customHeight="1" ht="11.25">
      <c r="A91" s="1074" t="s">
        <v>1799</v>
      </c>
      <c r="AZ91" s="1120" t="s">
        <v>1059</v>
      </c>
      <c r="BH91" s="1067" t="s">
        <v>1800</v>
      </c>
      <c r="BJ91" s="1067" t="s">
        <v>1801</v>
      </c>
      <c r="BL91" s="1067" t="s">
        <v>1802</v>
      </c>
    </row>
    <row customHeight="1" ht="11.25">
      <c r="AZ92" s="1120" t="s">
        <v>1803</v>
      </c>
      <c r="BH92" s="1068" t="s">
        <v>1804</v>
      </c>
      <c r="BJ92" s="1068" t="s">
        <v>1805</v>
      </c>
      <c r="BL92" s="1068" t="s">
        <v>1806</v>
      </c>
    </row>
    <row customHeight="1" ht="11.25">
      <c r="AZ93" s="1120" t="s">
        <v>1807</v>
      </c>
      <c r="BH93" s="1068" t="s">
        <v>1808</v>
      </c>
      <c r="BJ93" s="1068" t="s">
        <v>1809</v>
      </c>
      <c r="BL93" s="1068" t="s">
        <v>1810</v>
      </c>
    </row>
    <row customHeight="1" ht="11.25">
      <c r="AZ94" s="1120" t="s">
        <v>1811</v>
      </c>
    </row>
    <row r="96" customHeight="1" ht="11.25">
      <c r="AZ96" s="1067" t="s">
        <v>1812</v>
      </c>
      <c r="BH96" s="1067" t="s">
        <v>1813</v>
      </c>
      <c r="BJ96" s="1067" t="s">
        <v>1814</v>
      </c>
      <c r="BL96" s="1067" t="s">
        <v>1815</v>
      </c>
      <c r="BN96" s="1067" t="s">
        <v>1816</v>
      </c>
    </row>
    <row customHeight="1" ht="11.25">
      <c r="AZ97" s="1901" t="s">
        <v>1817</v>
      </c>
      <c r="BA97" s="1902" t="s">
        <v>1818</v>
      </c>
      <c r="BH97" s="1068" t="s">
        <v>1819</v>
      </c>
      <c r="BJ97" s="1068" t="s">
        <v>1820</v>
      </c>
      <c r="BL97" s="1068" t="s">
        <v>1821</v>
      </c>
      <c r="BN97" s="1068" t="s">
        <v>1822</v>
      </c>
    </row>
    <row customHeight="1" ht="11.25">
      <c r="AZ98" s="1901" t="s">
        <v>1823</v>
      </c>
      <c r="BA98" s="1902" t="s">
        <v>1824</v>
      </c>
      <c r="BH98" s="1068" t="s">
        <v>1825</v>
      </c>
      <c r="BJ98" s="1068" t="s">
        <v>1826</v>
      </c>
      <c r="BL98" s="1068" t="s">
        <v>1827</v>
      </c>
      <c r="BN98" s="1068" t="s">
        <v>1828</v>
      </c>
    </row>
    <row customHeight="1" ht="22.5">
      <c r="AZ99" s="1901" t="s">
        <v>1829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1830</v>
      </c>
      <c r="BJ99" s="1068" t="s">
        <v>1831</v>
      </c>
      <c r="BL99" s="1068" t="s">
        <v>1832</v>
      </c>
      <c r="BN99" s="1068" t="s">
        <v>1833</v>
      </c>
    </row>
    <row customHeight="1" ht="22.5">
      <c r="AZ100" s="1901" t="s">
        <v>1834</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1422</v>
      </c>
      <c r="BL100" s="1068" t="s">
        <v>1422</v>
      </c>
      <c r="BN100" s="1068" t="s">
        <v>1835</v>
      </c>
    </row>
    <row customHeight="1" ht="22.5">
      <c r="AZ101" s="1901" t="s">
        <v>1836</v>
      </c>
      <c r="BA101" s="1902" t="s">
        <v>1837</v>
      </c>
      <c r="BN101" s="1068" t="s">
        <v>1838</v>
      </c>
    </row>
    <row customHeight="1" ht="22.5">
      <c r="AZ102" s="1901" t="s">
        <v>1839</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1840</v>
      </c>
    </row>
    <row customHeight="1" ht="11.25">
      <c r="AZ103" s="1901" t="s">
        <v>1841</v>
      </c>
      <c r="BA103" s="1902" t="s">
        <v>1842</v>
      </c>
      <c r="BN103" s="1068" t="s">
        <v>1843</v>
      </c>
    </row>
    <row customHeight="1" ht="11.25">
      <c r="BN104" s="1068" t="s">
        <v>1844</v>
      </c>
    </row>
    <row customHeight="1" ht="11.25">
      <c r="AZ105" s="1692" t="s">
        <v>1845</v>
      </c>
    </row>
    <row customHeight="1" ht="11.25">
      <c r="AZ106" s="1120" t="s">
        <v>1846</v>
      </c>
    </row>
    <row customHeight="1" ht="11.25">
      <c r="AZ107" s="1120" t="s">
        <v>1847</v>
      </c>
      <c r="BH107" s="1067" t="s">
        <v>1848</v>
      </c>
      <c r="BJ107" s="1067" t="s">
        <v>1849</v>
      </c>
      <c r="BL107" s="1067" t="s">
        <v>1850</v>
      </c>
      <c r="BN107" s="1067" t="s">
        <v>1851</v>
      </c>
    </row>
    <row customHeight="1" ht="11.25">
      <c r="AZ108" s="1120" t="s">
        <v>576</v>
      </c>
      <c r="BH108" s="1068" t="s">
        <v>1852</v>
      </c>
      <c r="BJ108" s="1068" t="s">
        <v>1853</v>
      </c>
      <c r="BL108" s="1068" t="s">
        <v>1508</v>
      </c>
      <c r="BN108" s="1068" t="s">
        <v>1854</v>
      </c>
    </row>
    <row customHeight="1" ht="11.25">
      <c r="BH109" s="1068" t="s">
        <v>1855</v>
      </c>
    </row>
    <row customHeight="1" ht="11.25">
      <c r="AZ110" s="1692" t="s">
        <v>1856</v>
      </c>
      <c r="BH110" s="1068" t="s">
        <v>1855</v>
      </c>
    </row>
    <row customHeight="1" ht="11.25">
      <c r="AZ111" s="1901" t="s">
        <v>1817</v>
      </c>
      <c r="BA111" s="1902" t="s">
        <v>1818</v>
      </c>
    </row>
    <row customHeight="1" ht="11.25">
      <c r="AZ112" s="1901" t="s">
        <v>1823</v>
      </c>
      <c r="BA112" s="1902" t="s">
        <v>1824</v>
      </c>
    </row>
    <row customHeight="1" ht="22.5">
      <c r="AZ113" s="1901" t="s">
        <v>1829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1834</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1857</v>
      </c>
    </row>
    <row customHeight="1" ht="22.5">
      <c r="AZ115" s="1901" t="s">
        <v>1839</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452</v>
      </c>
    </row>
    <row customHeight="1" ht="11.25">
      <c r="AZ116" s="1901" t="s">
        <v>1841</v>
      </c>
      <c r="BA116" s="1902" t="s">
        <v>1842</v>
      </c>
      <c r="BH116" s="1068" t="s">
        <v>1247</v>
      </c>
    </row>
    <row customHeight="1" ht="11.25">
      <c r="BH117" s="1068" t="s">
        <v>1282</v>
      </c>
    </row>
    <row customHeight="1" ht="11.25">
      <c r="BH118" s="1068"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850F8-8A24-8848-7F3F-7F6F9D80F96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450</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Псковская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89</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1858</v>
      </c>
      <c r="F13" s="1521" t="s">
        <v>311</v>
      </c>
      <c r="G13" s="474"/>
      <c r="H13" s="1533"/>
      <c r="J13" s="455">
        <v>19</v>
      </c>
    </row>
    <row customHeight="1" ht="19.95">
      <c r="A14" s="502"/>
      <c r="B14" s="502"/>
      <c r="C14" s="457"/>
      <c r="D14" s="1523" t="s">
        <v>713</v>
      </c>
      <c r="E14" s="1524" t="s">
        <v>1859</v>
      </c>
      <c r="F14" s="1526"/>
      <c r="G14" s="1525" t="s">
        <v>1860</v>
      </c>
      <c r="H14" s="1533"/>
      <c r="J14" s="455">
        <v>19</v>
      </c>
    </row>
    <row customHeight="1" ht="19.95">
      <c r="A15" s="502"/>
      <c r="B15" s="502"/>
      <c r="C15" s="457"/>
      <c r="D15" s="1523" t="s">
        <v>312</v>
      </c>
      <c r="E15" s="1524" t="s">
        <v>1861</v>
      </c>
      <c r="F15" s="1526"/>
      <c r="G15" s="1525" t="s">
        <v>1862</v>
      </c>
      <c r="H15" s="1533"/>
      <c r="J15" s="455">
        <v>19</v>
      </c>
    </row>
    <row customHeight="1" ht="24">
      <c r="A16" s="502"/>
      <c r="B16" s="502"/>
      <c r="C16" s="457"/>
      <c r="D16" s="1523" t="s">
        <v>315</v>
      </c>
      <c r="E16" s="1522" t="s">
        <v>1863</v>
      </c>
      <c r="F16" s="1531"/>
      <c r="G16" s="474" t="s">
        <v>1864</v>
      </c>
      <c r="H16" s="1533"/>
      <c r="J16" s="455">
        <v>23</v>
      </c>
    </row>
    <row customHeight="1" ht="48.29999999999999">
      <c r="A17" s="502"/>
      <c r="B17" s="502"/>
      <c r="C17" s="457"/>
      <c r="D17" s="1520">
        <v>3</v>
      </c>
      <c r="E17" s="1527" t="s">
        <v>1865</v>
      </c>
      <c r="F17" s="1526"/>
      <c r="G17" s="474" t="s">
        <v>1866</v>
      </c>
      <c r="H17" s="1533"/>
      <c r="J17" s="455">
        <v>46</v>
      </c>
    </row>
    <row customHeight="1" ht="48.29999999999999">
      <c r="A18" s="1475">
        <v>1</v>
      </c>
      <c r="B18" s="502"/>
      <c r="C18" s="1477"/>
      <c r="D18" s="1520" t="s">
        <v>92</v>
      </c>
      <c r="E18" s="1527" t="s">
        <v>1867</v>
      </c>
      <c r="F18" s="1526"/>
      <c r="G18" s="474" t="s">
        <v>1866</v>
      </c>
      <c r="H18" s="1533"/>
      <c r="I18" s="852"/>
      <c r="J18" s="455">
        <v>46</v>
      </c>
    </row>
    <row customHeight="1" ht="23.25">
      <c r="A19" s="502"/>
      <c r="B19" s="502"/>
      <c r="C19" s="457"/>
      <c r="D19" s="1520" t="s">
        <v>112</v>
      </c>
      <c r="E19" s="1527" t="s">
        <v>1868</v>
      </c>
      <c r="F19" s="1521" t="s">
        <v>311</v>
      </c>
      <c r="G19" s="2471" t="s">
        <v>1869</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93</v>
      </c>
      <c r="E22" s="474" t="s">
        <v>1870</v>
      </c>
      <c r="F22" s="1526"/>
      <c r="G22" s="474" t="s">
        <v>1871</v>
      </c>
      <c r="H22" s="1532"/>
      <c r="J22" s="501">
        <v>25</v>
      </c>
    </row>
    <row s="501" customFormat="1" customHeight="1" ht="19.95">
      <c r="A23" s="502"/>
      <c r="B23" s="502"/>
      <c r="C23" s="502"/>
      <c r="D23" s="1520" t="s">
        <v>94</v>
      </c>
      <c r="E23" s="1527" t="s">
        <v>1872</v>
      </c>
      <c r="F23" s="1531"/>
      <c r="G23" s="474" t="s">
        <v>1873</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F3303-BC18-DD58-D8A6-0EA30D98AD0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1874</v>
      </c>
      <c r="G1" s="1631" t="s">
        <v>49</v>
      </c>
      <c r="H1" s="1631" t="s">
        <v>51</v>
      </c>
      <c r="IU1" s="1155" t="s">
        <v>14</v>
      </c>
    </row>
    <row s="1850" customFormat="1" customHeight="1" ht="22.5" hidden="1">
      <c r="A2" s="831"/>
      <c r="B2" s="1160">
        <v>1</v>
      </c>
      <c r="C2" s="1160"/>
      <c r="D2" s="1928" t="s">
        <v>450</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89</v>
      </c>
      <c r="F8" s="1540" t="s">
        <v>1874</v>
      </c>
      <c r="G8" s="1540" t="s">
        <v>49</v>
      </c>
      <c r="H8" s="1540" t="s">
        <v>51</v>
      </c>
      <c r="I8" s="1540" t="s">
        <v>1875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F07AB-9488-72BD-8E43-9083C0F7C2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450</v>
      </c>
      <c r="E2" s="1889"/>
      <c r="F2" s="1892" t="str">
        <f>IF(ROIV_INFO_NAME="","",ROIV_INFO_NAME)</f>
        <v>ПАО "ОГК-2"</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1877</v>
      </c>
      <c r="H9" s="1537" t="s">
        <v>1878</v>
      </c>
      <c r="I9" s="1537" t="s">
        <v>1879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ПАО "ОГК-2"</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E2547-2388-A718-B6E8-A47F346649C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450</v>
      </c>
      <c r="E2" s="1904"/>
      <c r="F2" s="1906" t="str">
        <f>IF(ROIV_INFO_NAME="","",ROIV_INFO_NAME)</f>
        <v>ПАО "ОГК-2"</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89</v>
      </c>
      <c r="F8" s="2478" t="s">
        <v>1881</v>
      </c>
      <c r="G8" s="2480" t="s">
        <v>1882</v>
      </c>
      <c r="H8" s="2481"/>
      <c r="I8" s="2482"/>
      <c r="J8" s="2478" t="s">
        <v>1883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1877</v>
      </c>
      <c r="H9" s="1894" t="s">
        <v>1878</v>
      </c>
      <c r="I9" s="1894" t="s">
        <v>1879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ПАО "ОГК-2"</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47898-6B81-2AFC-D7A9-6F426652623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450</v>
      </c>
      <c r="E2" s="2127">
        <v>1</v>
      </c>
      <c r="F2" s="2303" t="str">
        <f>IF(region_name="","",region_name)</f>
        <v>Псковская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1884</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450</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89</v>
      </c>
      <c r="F11" s="2492" t="s">
        <v>309</v>
      </c>
      <c r="G11" s="2492" t="s">
        <v>1885</v>
      </c>
      <c r="H11" s="2492"/>
      <c r="I11" s="2492" t="s">
        <v>1886</v>
      </c>
      <c r="J11" s="2492"/>
      <c r="K11" s="2492"/>
      <c r="L11" s="2492" t="s">
        <v>1887</v>
      </c>
      <c r="M11" s="2480" t="s">
        <v>1888</v>
      </c>
      <c r="N11" s="2491"/>
      <c r="O11" s="1624"/>
      <c r="P11" s="1624"/>
      <c r="Q11" s="1609">
        <v>42</v>
      </c>
    </row>
    <row s="1819" customFormat="1" customHeight="1" ht="29.25">
      <c r="A12" s="1155"/>
      <c r="B12" s="1160"/>
      <c r="C12" s="1155"/>
      <c r="D12" s="1495"/>
      <c r="E12" s="2478"/>
      <c r="F12" s="2492"/>
      <c r="G12" s="1909" t="s">
        <v>1889</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Псковская область</v>
      </c>
      <c r="G13" s="2487"/>
      <c r="H13" s="2494"/>
      <c r="I13" s="474"/>
      <c r="J13" s="1905">
        <v>1</v>
      </c>
      <c r="K13" s="1918"/>
      <c r="L13" s="1919"/>
      <c r="M13" s="1919"/>
      <c r="N13" s="2488" t="s">
        <v>1890</v>
      </c>
      <c r="O13" s="1535"/>
      <c r="P13" s="511"/>
      <c r="Q13" s="423">
        <v>22</v>
      </c>
    </row>
    <row s="1850" customFormat="1" customHeight="1" ht="23.25">
      <c r="A14" s="2099"/>
      <c r="B14" s="1160"/>
      <c r="C14" s="1160"/>
      <c r="D14" s="801"/>
      <c r="E14" s="2127"/>
      <c r="F14" s="2486"/>
      <c r="G14" s="2487"/>
      <c r="H14" s="2495"/>
      <c r="I14" s="421"/>
      <c r="J14" s="1500"/>
      <c r="K14" s="1500" t="s">
        <v>1884</v>
      </c>
      <c r="L14" s="1543"/>
      <c r="M14" s="1543"/>
      <c r="N14" s="2489"/>
      <c r="O14" s="1535"/>
      <c r="P14" s="511"/>
      <c r="Q14" s="423">
        <v>22</v>
      </c>
    </row>
    <row s="1850" customFormat="1" customHeight="1" ht="23.25">
      <c r="A15" s="2099"/>
      <c r="B15" s="1160"/>
      <c r="C15" s="412"/>
      <c r="D15" s="801"/>
      <c r="E15" s="421"/>
      <c r="F15" s="1500" t="s">
        <v>1876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F27D8-4AF4-AEC8-3B68-482EE6DEB74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89</v>
      </c>
      <c r="E9" s="2209" t="s">
        <v>1892</v>
      </c>
      <c r="F9" s="2209"/>
      <c r="G9" s="2209"/>
      <c r="H9" s="2209"/>
      <c r="I9" s="2209"/>
      <c r="M9" s="121">
        <v>28</v>
      </c>
    </row>
    <row customHeight="1" ht="24">
      <c r="D10" s="2209"/>
      <c r="E10" s="127" t="s">
        <v>1893</v>
      </c>
      <c r="F10" s="127" t="s">
        <v>1894</v>
      </c>
      <c r="G10" s="127" t="s">
        <v>1895</v>
      </c>
      <c r="H10" s="127" t="s">
        <v>395</v>
      </c>
      <c r="I10" s="2209"/>
      <c r="M10" s="121">
        <v>23</v>
      </c>
    </row>
    <row customHeight="1" ht="12" hidden="1">
      <c r="D11" s="87" t="s">
        <v>110</v>
      </c>
      <c r="E11" s="87" t="s">
        <v>92</v>
      </c>
      <c r="F11" s="87" t="s">
        <v>112</v>
      </c>
      <c r="G11" s="87" t="s">
        <v>93</v>
      </c>
      <c r="H11" s="87" t="s">
        <v>94</v>
      </c>
      <c r="I11" s="87" t="s">
        <v>113</v>
      </c>
      <c r="M11" s="121">
        <v>0</v>
      </c>
    </row>
    <row s="1823" customFormat="1" customHeight="1" ht="26.25">
      <c r="A12" s="145" t="s">
        <v>91</v>
      </c>
      <c r="B12" s="125" t="s">
        <v>28</v>
      </c>
      <c r="C12" s="126"/>
      <c r="D12" s="128" t="s">
        <v>110</v>
      </c>
      <c r="E12" s="381"/>
      <c r="F12" s="381"/>
      <c r="G12" s="1734" t="s">
        <v>28</v>
      </c>
      <c r="H12" s="382"/>
      <c r="I12" s="2169" t="s">
        <v>1896</v>
      </c>
      <c r="K12" s="272"/>
      <c r="L12" s="273"/>
      <c r="M12" s="117">
        <v>25</v>
      </c>
    </row>
    <row customHeight="1" ht="15.75">
      <c r="A13" s="121"/>
      <c r="B13" s="121"/>
      <c r="C13" s="121"/>
      <c r="D13" s="109"/>
      <c r="E13" s="130" t="s">
        <v>473</v>
      </c>
      <c r="F13" s="129"/>
      <c r="G13" s="129"/>
      <c r="H13" s="214"/>
      <c r="I13" s="2171"/>
      <c r="M13" s="121">
        <v>15</v>
      </c>
    </row>
    <row customHeight="1" ht="3">
      <c r="A14" s="121"/>
      <c r="B14" s="121"/>
      <c r="C14" s="121"/>
      <c r="M14" s="121">
        <v>3</v>
      </c>
    </row>
    <row customHeight="1" ht="29.25">
      <c r="E15" s="2496" t="s">
        <v>1897</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E7258-C99F-BF69-5878-8A5A9E92CA9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1898</v>
      </c>
      <c r="E7" s="2498"/>
      <c r="F7" s="267"/>
      <c r="J7" s="69">
        <v>22</v>
      </c>
    </row>
    <row customHeight="1" ht="3">
      <c r="C8" s="92"/>
      <c r="D8" s="70"/>
      <c r="E8" s="70"/>
      <c r="J8" s="69">
        <v>3</v>
      </c>
    </row>
    <row customHeight="1" ht="16.8">
      <c r="C9" s="92"/>
      <c r="D9" s="105" t="s">
        <v>89</v>
      </c>
      <c r="E9" s="260" t="s">
        <v>1899</v>
      </c>
      <c r="J9" s="69">
        <v>16</v>
      </c>
    </row>
    <row customHeight="1" ht="1.05">
      <c r="C10" s="92"/>
      <c r="D10" s="87"/>
      <c r="E10" s="87"/>
      <c r="J10" s="69">
        <v>1</v>
      </c>
    </row>
    <row customHeight="1" ht="11.25" hidden="1">
      <c r="C11" s="92"/>
      <c r="D11" s="150">
        <v>0</v>
      </c>
      <c r="E11" s="261"/>
      <c r="J11" s="69">
        <v>0</v>
      </c>
    </row>
    <row customHeight="1" ht="41.666666666666664">
      <c r="C12" s="136"/>
      <c r="D12" s="113">
        <v>1</v>
      </c>
      <c r="E12" s="377" t="s">
        <v>1900</v>
      </c>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79498-4558-6D3D-C678-8FC8D0B7169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89</v>
      </c>
      <c r="E9" s="108" t="s">
        <v>292</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1901</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C2458-1B85-F9F8-5678-F2174E6D1E3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123</v>
      </c>
      <c r="G8" s="2193"/>
      <c r="H8" s="2192" t="s">
        <v>89</v>
      </c>
      <c r="I8" s="2193"/>
      <c r="J8" s="2127" t="s">
        <v>124</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90</v>
      </c>
      <c r="G9" s="2175" t="s">
        <v>129</v>
      </c>
      <c r="H9" s="2194"/>
      <c r="I9" s="2195"/>
      <c r="J9" s="2101"/>
      <c r="K9" s="1559"/>
      <c r="L9" s="2127" t="s">
        <v>293</v>
      </c>
      <c r="M9" s="2101"/>
      <c r="N9" s="2192" t="s">
        <v>89</v>
      </c>
      <c r="O9" s="2193"/>
      <c r="P9" s="2127" t="s">
        <v>130</v>
      </c>
      <c r="Q9" s="1556"/>
      <c r="R9" s="2127" t="s">
        <v>293</v>
      </c>
      <c r="S9" s="2101"/>
      <c r="T9" s="2192" t="s">
        <v>89</v>
      </c>
      <c r="U9" s="2193"/>
      <c r="V9" s="2127" t="s">
        <v>130</v>
      </c>
      <c r="W9" s="1556"/>
      <c r="X9" s="2127" t="s">
        <v>293</v>
      </c>
      <c r="Y9" s="2101"/>
      <c r="Z9" s="2192" t="s">
        <v>89</v>
      </c>
      <c r="AA9" s="2193"/>
      <c r="AB9" s="2127" t="s">
        <v>294</v>
      </c>
      <c r="AC9" s="1556"/>
      <c r="AD9" s="2127" t="s">
        <v>293</v>
      </c>
      <c r="AE9" s="2101"/>
      <c r="AF9" s="2192" t="s">
        <v>89</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131</v>
      </c>
      <c r="BM10" s="293">
        <v>23</v>
      </c>
    </row>
    <row customHeight="1" ht="15">
      <c r="D11" s="2183" t="s">
        <v>110</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FD488-7798-F734-9658-3421651105F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799D8-1698-DA18-DECA-E1FA5637928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450</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450</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450</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450</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450</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62</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1919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1920</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62</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62</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615</v>
      </c>
      <c r="F118" s="2376"/>
      <c r="G118" s="2376"/>
      <c r="H118" s="2376"/>
      <c r="I118" s="2376"/>
      <c r="J118" s="2376"/>
      <c r="K118" s="2376"/>
      <c r="L118" s="2376"/>
      <c r="M118" s="2376"/>
      <c r="N118" s="2376"/>
      <c r="O118" s="2376"/>
      <c r="P118" s="2376"/>
      <c r="Q118" s="558">
        <f>SUMIF(T119:T120,"i",Q119:Q120)</f>
        <v>0</v>
      </c>
      <c r="R118" s="1017"/>
      <c r="S118" s="1798" t="s">
        <v>616</v>
      </c>
      <c r="T118" s="717" t="s">
        <v>617</v>
      </c>
      <c r="U118" s="2374">
        <v>1</v>
      </c>
      <c r="V118" s="2374" t="s">
        <v>580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618</v>
      </c>
      <c r="F121" s="2376"/>
      <c r="G121" s="2376"/>
      <c r="H121" s="2376"/>
      <c r="I121" s="2376"/>
      <c r="J121" s="2376"/>
      <c r="K121" s="2376"/>
      <c r="L121" s="2376"/>
      <c r="M121" s="2376"/>
      <c r="N121" s="2376"/>
      <c r="O121" s="2376"/>
      <c r="P121" s="2376"/>
      <c r="Q121" s="558">
        <f>SUMIF(T122:T123,"i",Q122:Q123)</f>
        <v>0</v>
      </c>
      <c r="R121" s="1017"/>
      <c r="S121" s="1798" t="s">
        <v>619</v>
      </c>
      <c r="T121" s="717" t="s">
        <v>617</v>
      </c>
      <c r="U121" s="2374">
        <v>1</v>
      </c>
      <c r="V121" s="2374" t="s">
        <v>580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615</v>
      </c>
      <c r="F130" s="2376"/>
      <c r="G130" s="2376"/>
      <c r="H130" s="2376"/>
      <c r="I130" s="2376"/>
      <c r="J130" s="2376"/>
      <c r="K130" s="2376"/>
      <c r="L130" s="2376"/>
      <c r="M130" s="2376"/>
      <c r="N130" s="2376"/>
      <c r="O130" s="2376"/>
      <c r="P130" s="2376"/>
      <c r="Q130" s="558">
        <f>SUMIF(T131:T132,"i",Q131:Q132)</f>
        <v>0</v>
      </c>
      <c r="R130" s="1017"/>
      <c r="S130" s="1798" t="s">
        <v>616</v>
      </c>
      <c r="T130" s="717" t="s">
        <v>617</v>
      </c>
      <c r="U130" s="2374">
        <v>1</v>
      </c>
      <c r="V130" s="2374" t="s">
        <v>580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617</v>
      </c>
      <c r="U133" s="2374">
        <v>1</v>
      </c>
      <c r="V133" s="2374" t="s">
        <v>580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110</v>
      </c>
      <c r="G139" s="2575" t="s">
        <v>28</v>
      </c>
      <c r="H139" s="289"/>
      <c r="I139" s="637" t="s">
        <v>110</v>
      </c>
      <c r="J139" s="1807" t="s">
        <v>1939</v>
      </c>
      <c r="K139" s="638" t="s">
        <v>551</v>
      </c>
      <c r="L139" s="2224" t="s">
        <v>551</v>
      </c>
      <c r="M139" s="2577"/>
      <c r="N139" s="638" t="s">
        <v>551</v>
      </c>
      <c r="O139" s="638" t="s">
        <v>551</v>
      </c>
      <c r="P139" s="638" t="s">
        <v>551</v>
      </c>
      <c r="Q139" s="639">
        <f>SUM(Q140:Q142)</f>
        <v>0</v>
      </c>
      <c r="R139" s="639">
        <f>IF(R136=0,0,(Q136/R136)*100)</f>
        <v>0</v>
      </c>
      <c r="S139" s="2179"/>
      <c r="T139" s="717" t="s">
        <v>617</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62</v>
      </c>
      <c r="L154" s="2108"/>
      <c r="M154" s="2108" t="s">
        <v>110</v>
      </c>
      <c r="N154" s="2504" t="str">
        <f>IF(Z154="","",INDEX(TERRITORY_MR_LIST,MATCH(Z154,TERRITORY_LIST_ID,0)))</f>
        <v/>
      </c>
      <c r="O154" s="2185" t="s">
        <v>62</v>
      </c>
      <c r="P154" s="2108"/>
      <c r="Q154" s="2108" t="s">
        <v>110</v>
      </c>
      <c r="R154" s="2502" t="s">
        <v>28</v>
      </c>
      <c r="S154" s="2107" t="s">
        <v>62</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62</v>
      </c>
      <c r="L160" s="2108"/>
      <c r="M160" s="2108" t="s">
        <v>110</v>
      </c>
      <c r="N160" s="2504" t="str">
        <f>IF(Z160="","",INDEX(TERRITORY_MR_LIST,MATCH(Z160,TERRITORY_LIST_ID,0)))</f>
        <v/>
      </c>
      <c r="O160" s="2185" t="s">
        <v>62</v>
      </c>
      <c r="P160" s="2108"/>
      <c r="Q160" s="2108" t="s">
        <v>110</v>
      </c>
      <c r="R160" s="2502" t="s">
        <v>28</v>
      </c>
      <c r="S160" s="2107" t="s">
        <v>62</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62</v>
      </c>
      <c r="P165" s="2108"/>
      <c r="Q165" s="2108" t="s">
        <v>110</v>
      </c>
      <c r="R165" s="2502" t="s">
        <v>28</v>
      </c>
      <c r="S165" s="2107" t="s">
        <v>62</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62</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62</v>
      </c>
      <c r="L176" s="2108"/>
      <c r="M176" s="2108" t="s">
        <v>110</v>
      </c>
      <c r="N176" s="2504" t="str">
        <f>IF(Z176="","",INDEX(TERRITORY_MR_LIST,MATCH(Z176,TERRITORY_LIST_ID,0)))</f>
        <v/>
      </c>
      <c r="O176" s="2185" t="s">
        <v>62</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62</v>
      </c>
      <c r="L182" s="2108"/>
      <c r="M182" s="2108" t="s">
        <v>110</v>
      </c>
      <c r="N182" s="2504" t="str">
        <f>IF(Z182="","",INDEX(TERRITORY_MR_LIST,MATCH(Z182,TERRITORY_LIST_ID,0)))</f>
        <v/>
      </c>
      <c r="O182" s="2185" t="s">
        <v>62</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62</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62</v>
      </c>
      <c r="M202" s="2185" t="s">
        <v>62</v>
      </c>
      <c r="N202" s="1564"/>
      <c r="O202" s="2108" t="s">
        <v>110</v>
      </c>
      <c r="P202" s="2517"/>
      <c r="Q202" s="1580"/>
      <c r="R202" s="2185" t="s">
        <v>62</v>
      </c>
      <c r="S202" s="2185" t="s">
        <v>62</v>
      </c>
      <c r="T202" s="1855"/>
      <c r="U202" s="2108" t="s">
        <v>110</v>
      </c>
      <c r="V202" s="2524" t="str">
        <f>IF(AK202="","",INDEX(TERRITORY_MR_LIST,MATCH(AK202,TERRITORY_LIST_ID,0)))</f>
        <v/>
      </c>
      <c r="W202" s="1581"/>
      <c r="X202" s="2185" t="s">
        <v>62</v>
      </c>
      <c r="Y202" s="2185" t="s">
        <v>19</v>
      </c>
      <c r="Z202" s="1564"/>
      <c r="AA202" s="2108" t="s">
        <v>110</v>
      </c>
      <c r="AB202" s="2526"/>
      <c r="AC202" s="1582"/>
      <c r="AD202" s="2185" t="s">
        <v>62</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B49F8-8799-A7F8-4308-8580F883242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812</v>
      </c>
      <c r="E1" s="980" t="s">
        <v>858</v>
      </c>
      <c r="F1" s="980" t="s">
        <v>911</v>
      </c>
      <c r="G1" s="980" t="s">
        <v>898</v>
      </c>
      <c r="H1" s="980" t="s">
        <v>1623</v>
      </c>
    </row>
    <row customHeight="1" ht="9">
      <c r="A2" s="983" t="s">
        <v>1950</v>
      </c>
      <c r="B2" s="983"/>
      <c r="C2" s="984" t="str">
        <f>INDEX(TEMPLATE_NUMBER_FORM_LIST,MATCH(TEMPLATE_SPHERE,TEMPLATE_SPHERE_LIST,0))</f>
        <v>16</v>
      </c>
      <c r="D2" s="983" t="s">
        <v>1473</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1952</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1954</v>
      </c>
    </row>
    <row customHeight="1" ht="117">
      <c r="A5" s="846" t="s">
        <v>1955</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customHeight="1" ht="90">
      <c r="A6" s="846" t="s">
        <v>1958</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1959</v>
      </c>
      <c r="B7" s="846" t="s">
        <v>112</v>
      </c>
      <c r="C7" s="984" t="str">
        <f>IF(TEMPLATE_SPHERE="HEAT",D7,E7)</f>
        <v>Форма 11. Информация о расходах на капитальный и текущий ремонт основных средств</v>
      </c>
      <c r="D7" s="846" t="s">
        <v>1960</v>
      </c>
      <c r="E7" s="846" t="s">
        <v>1961</v>
      </c>
      <c r="F7" s="986"/>
      <c r="G7" s="986"/>
      <c r="H7" s="986"/>
    </row>
    <row customHeight="1" ht="108">
      <c r="A8" s="846" t="s">
        <v>1962</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1164</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A9DE0B8-1731-C938-3A7E-15CAE8AA2B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812</v>
      </c>
      <c r="D2" s="841" t="s">
        <v>858</v>
      </c>
      <c r="E2" s="841" t="s">
        <v>911</v>
      </c>
      <c r="F2" s="841" t="s">
        <v>898</v>
      </c>
      <c r="G2" s="841" t="s">
        <v>1623</v>
      </c>
      <c r="H2" s="843"/>
      <c r="I2" s="843"/>
      <c r="J2" s="843"/>
      <c r="K2" s="843"/>
      <c r="L2" s="843"/>
      <c r="M2" s="843"/>
      <c r="N2" s="843"/>
      <c r="O2" s="841" t="s">
        <v>812</v>
      </c>
      <c r="P2" s="841" t="s">
        <v>858</v>
      </c>
      <c r="Q2" s="841" t="s">
        <v>898</v>
      </c>
      <c r="R2" s="841" t="s">
        <v>911</v>
      </c>
      <c r="S2" s="841" t="s">
        <v>1623</v>
      </c>
      <c r="T2" s="841" t="s">
        <v>812</v>
      </c>
      <c r="U2" s="841" t="s">
        <v>858</v>
      </c>
      <c r="V2" s="841" t="s">
        <v>898</v>
      </c>
      <c r="W2" s="841" t="s">
        <v>911</v>
      </c>
      <c r="X2" s="841" t="s">
        <v>1623</v>
      </c>
      <c r="Y2" s="841"/>
      <c r="Z2" s="841" t="s">
        <v>812</v>
      </c>
      <c r="AA2" s="850" t="s">
        <v>858</v>
      </c>
      <c r="AB2" s="841" t="s">
        <v>898</v>
      </c>
      <c r="AC2" s="841" t="s">
        <v>911</v>
      </c>
      <c r="AD2" s="841" t="s">
        <v>1623</v>
      </c>
    </row>
    <row customHeight="1" ht="162">
      <c r="A3" s="845" t="s">
        <v>26</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1561</v>
      </c>
      <c r="D11" s="2599" t="s">
        <v>100</v>
      </c>
      <c r="E11" s="2599" t="s">
        <v>1656</v>
      </c>
      <c r="F11" s="2599" t="s">
        <v>2025</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1659</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2063</v>
      </c>
      <c r="U25" s="846" t="s">
        <v>2063</v>
      </c>
      <c r="V25" s="846" t="s">
        <v>2063</v>
      </c>
      <c r="W25" s="846" t="s">
        <v>2063</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2064</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2066</v>
      </c>
      <c r="R27" s="957" t="s">
        <v>725</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736</v>
      </c>
      <c r="Q31" s="957" t="s">
        <v>2073</v>
      </c>
      <c r="R31" s="957" t="s">
        <v>736</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738</v>
      </c>
      <c r="Q32" s="957" t="s">
        <v>2076</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746</v>
      </c>
      <c r="Q40" s="957" t="s">
        <v>2099</v>
      </c>
      <c r="R40" s="957" t="s">
        <v>746</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750</v>
      </c>
      <c r="Q43" s="957" t="s">
        <v>2110</v>
      </c>
      <c r="R43" s="957" t="s">
        <v>750</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2142</v>
      </c>
      <c r="U52" s="843" t="s">
        <v>2143</v>
      </c>
      <c r="V52" s="843" t="s">
        <v>2144</v>
      </c>
      <c r="W52" s="843" t="s">
        <v>2145</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92</v>
      </c>
      <c r="Q54" s="957" t="s">
        <v>92</v>
      </c>
      <c r="R54" s="957" t="s">
        <v>92</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634</v>
      </c>
      <c r="U60" s="843" t="s">
        <v>634</v>
      </c>
      <c r="V60" s="843" t="s">
        <v>634</v>
      </c>
      <c r="W60" s="843" t="s">
        <v>634</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639</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671</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679</v>
      </c>
      <c r="U89" s="843" t="s">
        <v>679</v>
      </c>
      <c r="V89" s="843" t="s">
        <v>679</v>
      </c>
      <c r="W89" s="843" t="s">
        <v>679</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1467</v>
      </c>
      <c r="P95" s="957"/>
      <c r="Q95" s="957"/>
      <c r="R95" s="957"/>
      <c r="S95" s="957"/>
      <c r="T95" s="843" t="s">
        <v>2213</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1473</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1485</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1499</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1511</v>
      </c>
      <c r="P99" s="957"/>
      <c r="Q99" s="957"/>
      <c r="R99" s="957"/>
      <c r="S99" s="957"/>
      <c r="T99" s="843" t="s">
        <v>2222</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1665</v>
      </c>
      <c r="B148" s="845"/>
      <c r="C148" s="843" t="s">
        <v>2227</v>
      </c>
      <c r="D148" s="843" t="s">
        <v>1566</v>
      </c>
      <c r="E148" s="843" t="s">
        <v>1667</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8FDED-4932-9407-5548-F6756E392C6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46388</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ТР-01-03-2026/-2807</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89</v>
      </c>
      <c r="M15" s="2209" t="s">
        <v>430</v>
      </c>
      <c r="N15" s="301"/>
      <c r="O15" s="2274" t="s">
        <v>2232</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451</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175</v>
      </c>
      <c r="B19" s="1363" t="s">
        <v>176</v>
      </c>
      <c r="C19" s="1363" t="s">
        <v>177</v>
      </c>
      <c r="D19" s="1363" t="s">
        <v>178</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175</v>
      </c>
      <c r="B20" s="1363" t="s">
        <v>176</v>
      </c>
      <c r="C20" s="1363" t="s">
        <v>177</v>
      </c>
      <c r="D20" s="1363" t="s">
        <v>178</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175</v>
      </c>
      <c r="B21" s="1363" t="s">
        <v>176</v>
      </c>
      <c r="C21" s="1363" t="s">
        <v>177</v>
      </c>
      <c r="D21" s="1363" t="s">
        <v>178</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175</v>
      </c>
      <c r="B22" s="1363" t="s">
        <v>176</v>
      </c>
      <c r="C22" s="1363" t="s">
        <v>177</v>
      </c>
      <c r="D22" s="1363" t="s">
        <v>178</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175</v>
      </c>
      <c r="B23" s="1363" t="s">
        <v>176</v>
      </c>
      <c r="C23" s="1363" t="s">
        <v>177</v>
      </c>
      <c r="D23" s="1363" t="s">
        <v>178</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175</v>
      </c>
      <c r="B24" s="1363" t="s">
        <v>176</v>
      </c>
      <c r="C24" s="1363" t="s">
        <v>177</v>
      </c>
      <c r="D24" s="1363" t="s">
        <v>178</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175</v>
      </c>
      <c r="B25" s="1363" t="s">
        <v>176</v>
      </c>
      <c r="C25" s="1363" t="s">
        <v>177</v>
      </c>
      <c r="D25" s="1363" t="s">
        <v>178</v>
      </c>
      <c r="E25" s="1363"/>
      <c r="F25" s="2607"/>
      <c r="G25" s="2217"/>
      <c r="H25" s="2217" t="str">
        <f>G24&amp;".1"</f>
        <v>....1.1.1</v>
      </c>
      <c r="I25" s="2257"/>
      <c r="J25" s="2257"/>
      <c r="K25" s="357">
        <v>1</v>
      </c>
      <c r="L25" s="1293" t="str">
        <f>$H$25</f>
        <v>....1.1.1</v>
      </c>
      <c r="M25" s="1347"/>
      <c r="N25" s="300"/>
      <c r="O25" s="751"/>
      <c r="P25" s="325"/>
      <c r="Q25" s="751"/>
      <c r="R25" s="1257"/>
      <c r="S25" s="2602"/>
      <c r="T25" s="2107" t="s">
        <v>62</v>
      </c>
      <c r="U25" s="2602"/>
      <c r="V25" s="2107" t="s">
        <v>19</v>
      </c>
      <c r="W25" s="325"/>
      <c r="X25" s="2253" t="s">
        <v>415</v>
      </c>
      <c r="Y25" s="511">
        <f>STRCHECKDATE(O26:W26)</f>
      </c>
      <c r="Z25" s="500"/>
      <c r="AA25" s="500" t="str">
        <f>IF(M25="","",M25)</f>
        <v/>
      </c>
      <c r="AB25" s="500"/>
      <c r="AC25" s="500"/>
      <c r="AD25" s="1155">
        <v>11</v>
      </c>
    </row>
    <row customHeight="1" ht="11.549999999999999">
      <c r="A26" s="1363" t="s">
        <v>175</v>
      </c>
      <c r="B26" s="1363" t="s">
        <v>176</v>
      </c>
      <c r="C26" s="1363" t="s">
        <v>177</v>
      </c>
      <c r="D26" s="1363" t="s">
        <v>178</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175</v>
      </c>
      <c r="B27" s="1363" t="s">
        <v>176</v>
      </c>
      <c r="C27" s="1363" t="s">
        <v>177</v>
      </c>
      <c r="D27" s="1363" t="s">
        <v>178</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175</v>
      </c>
      <c r="B28" s="1363" t="s">
        <v>176</v>
      </c>
      <c r="C28" s="1363" t="s">
        <v>177</v>
      </c>
      <c r="D28" s="1363" t="s">
        <v>178</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175</v>
      </c>
      <c r="B29" s="1363" t="s">
        <v>176</v>
      </c>
      <c r="C29" s="1363" t="s">
        <v>177</v>
      </c>
      <c r="D29" s="1363" t="s">
        <v>178</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175</v>
      </c>
      <c r="B30" s="1363" t="s">
        <v>176</v>
      </c>
      <c r="C30" s="1363" t="s">
        <v>177</v>
      </c>
      <c r="D30" s="1363"/>
      <c r="E30" s="1363" t="s">
        <v>591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175</v>
      </c>
      <c r="B31" s="1363" t="s">
        <v>176</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91028-5668-3838-8528-756EC3B4A3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07678-BF29-510F-DA58-DD82D3275E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42CF8-FEB9-88F8-41D8-54D40B5405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2B778-4273-C0A8-F5FC-E1D6454525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2CF88-3A25-1428-B618-749DE7EE48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E615E-DE77-AA0C-A038-DC6602D84AB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89</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309</v>
      </c>
      <c r="F11" s="1011" t="str">
        <f>IF(region_name="","",region_name)</f>
        <v>Псковская область</v>
      </c>
      <c r="G11" s="1012" t="s">
        <v>310</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2607018122</v>
      </c>
      <c r="G14" s="1012" t="s">
        <v>314</v>
      </c>
      <c r="H14" s="475"/>
      <c r="J14" s="455">
        <v>0</v>
      </c>
    </row>
    <row customHeight="1" ht="22.5" hidden="1">
      <c r="A15" s="457"/>
      <c r="B15" s="502"/>
      <c r="C15" s="457"/>
      <c r="D15" s="1009" t="s">
        <v>315</v>
      </c>
      <c r="E15" s="1010" t="s">
        <v>316</v>
      </c>
      <c r="F15" s="1011" t="str">
        <f>IF(kpp="","",kpp)</f>
        <v>600402001</v>
      </c>
      <c r="G15" s="1012" t="s">
        <v>317</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91</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DFC48-4CA8-D985-1628-7BF8875FCA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A3FF8-09C8-ED6A-FAF8-2EE56EC970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6D8F8-DEF3-DE28-895F-8B3D4F25AC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E6F04-0565-3DB8-5578-2102606764E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1665</v>
      </c>
      <c r="C4" s="753"/>
      <c r="D4" s="764"/>
      <c r="E4" s="836"/>
    </row>
    <row customHeight="1" ht="11.25">
      <c r="A5" s="2623"/>
      <c r="B5" s="766" t="s">
        <v>1659</v>
      </c>
      <c r="C5" s="2624" t="s">
        <v>2004</v>
      </c>
      <c r="D5" s="2625" t="s">
        <v>2241</v>
      </c>
      <c r="E5" s="836"/>
    </row>
    <row s="1850" customFormat="1" customHeight="1" ht="11.25">
      <c r="A6" s="2626"/>
      <c r="B6" s="766" t="s">
        <v>1668</v>
      </c>
      <c r="C6" s="753"/>
      <c r="D6" s="764"/>
      <c r="E6" s="836"/>
    </row>
    <row customHeight="1" ht="11.25">
      <c r="A7" s="2627"/>
      <c r="B7" s="766" t="s">
        <v>1675</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DD038-D528-9A4E-33C8-A6FE41BCF3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CD528-621E-2CF8-72B8-2F1985FA7F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23A38-35F8-C5B8-B819-92EAF7404FF8}" mc:Ignorable="x14ac xr xr2 xr3">
  <sheetPr>
    <tabColor rgb="FFFFCC99"/>
  </sheetPr>
  <dimension ref="A1:I24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28</v>
      </c>
      <c r="H2" s="1850" t="s">
        <v>28</v>
      </c>
      <c r="I2" s="1850" t="s">
        <v>812</v>
      </c>
    </row>
    <row customHeight="1" ht="11.25">
      <c r="A3" s="1850" t="s">
        <v>2251</v>
      </c>
      <c r="B3" s="1850" t="s">
        <v>16</v>
      </c>
      <c r="C3" s="1850" t="s">
        <v>2256</v>
      </c>
      <c r="D3" s="1850" t="s">
        <v>2257</v>
      </c>
      <c r="E3" s="1850" t="s">
        <v>2258</v>
      </c>
      <c r="F3" s="1850" t="s">
        <v>2259</v>
      </c>
      <c r="G3" s="1850" t="s">
        <v>2260</v>
      </c>
      <c r="H3" s="1850" t="s">
        <v>28</v>
      </c>
      <c r="I3" s="1850" t="s">
        <v>812</v>
      </c>
    </row>
    <row customHeight="1" ht="11.25">
      <c r="A4" s="1850" t="s">
        <v>2251</v>
      </c>
      <c r="B4" s="1850" t="s">
        <v>16</v>
      </c>
      <c r="C4" s="1850" t="s">
        <v>2261</v>
      </c>
      <c r="D4" s="1850" t="s">
        <v>2262</v>
      </c>
      <c r="E4" s="1850" t="s">
        <v>2263</v>
      </c>
      <c r="F4" s="1850" t="s">
        <v>2264</v>
      </c>
      <c r="G4" s="1850" t="s">
        <v>2265</v>
      </c>
      <c r="H4" s="1850" t="s">
        <v>28</v>
      </c>
      <c r="I4" s="1850" t="s">
        <v>812</v>
      </c>
    </row>
    <row customHeight="1" ht="11.25">
      <c r="A5" s="1850" t="s">
        <v>2251</v>
      </c>
      <c r="B5" s="1850" t="s">
        <v>16</v>
      </c>
      <c r="C5" s="1850" t="s">
        <v>2266</v>
      </c>
      <c r="D5" s="1850" t="s">
        <v>2267</v>
      </c>
      <c r="E5" s="1850" t="s">
        <v>2268</v>
      </c>
      <c r="F5" s="1850" t="s">
        <v>2259</v>
      </c>
      <c r="G5" s="1850" t="s">
        <v>28</v>
      </c>
      <c r="H5" s="1850" t="s">
        <v>28</v>
      </c>
      <c r="I5" s="1850" t="s">
        <v>812</v>
      </c>
    </row>
    <row customHeight="1" ht="11.25">
      <c r="A6" s="1850" t="s">
        <v>2251</v>
      </c>
      <c r="B6" s="1850" t="s">
        <v>16</v>
      </c>
      <c r="C6" s="1850" t="s">
        <v>2269</v>
      </c>
      <c r="D6" s="1850" t="s">
        <v>2270</v>
      </c>
      <c r="E6" s="1850" t="s">
        <v>2271</v>
      </c>
      <c r="F6" s="1850" t="s">
        <v>2259</v>
      </c>
      <c r="G6" s="1850" t="s">
        <v>2272</v>
      </c>
      <c r="H6" s="1850" t="s">
        <v>28</v>
      </c>
      <c r="I6" s="1850" t="s">
        <v>812</v>
      </c>
    </row>
    <row customHeight="1" ht="11.25">
      <c r="A7" s="1850" t="s">
        <v>2251</v>
      </c>
      <c r="B7" s="1850" t="s">
        <v>16</v>
      </c>
      <c r="C7" s="1850" t="s">
        <v>2273</v>
      </c>
      <c r="D7" s="1850" t="s">
        <v>2274</v>
      </c>
      <c r="E7" s="1850" t="s">
        <v>2275</v>
      </c>
      <c r="F7" s="1850" t="s">
        <v>2276</v>
      </c>
      <c r="G7" s="1850" t="s">
        <v>2277</v>
      </c>
      <c r="H7" s="1850" t="s">
        <v>28</v>
      </c>
      <c r="I7" s="1850" t="s">
        <v>812</v>
      </c>
    </row>
    <row customHeight="1" ht="11.25">
      <c r="A8" s="1850" t="s">
        <v>2251</v>
      </c>
      <c r="B8" s="1850" t="s">
        <v>16</v>
      </c>
      <c r="C8" s="1850" t="s">
        <v>2278</v>
      </c>
      <c r="D8" s="1850" t="s">
        <v>2279</v>
      </c>
      <c r="E8" s="1850" t="s">
        <v>2280</v>
      </c>
      <c r="F8" s="1850" t="s">
        <v>2281</v>
      </c>
      <c r="G8" s="1850" t="s">
        <v>2282</v>
      </c>
      <c r="H8" s="1850" t="s">
        <v>28</v>
      </c>
      <c r="I8" s="1850" t="s">
        <v>812</v>
      </c>
    </row>
    <row customHeight="1" ht="11.25">
      <c r="A9" s="1850" t="s">
        <v>2251</v>
      </c>
      <c r="B9" s="1850" t="s">
        <v>16</v>
      </c>
      <c r="C9" s="1850" t="s">
        <v>2283</v>
      </c>
      <c r="D9" s="1850" t="s">
        <v>2284</v>
      </c>
      <c r="E9" s="1850" t="s">
        <v>2280</v>
      </c>
      <c r="F9" s="1850" t="s">
        <v>2285</v>
      </c>
      <c r="G9" s="1850" t="s">
        <v>28</v>
      </c>
      <c r="H9" s="1850" t="s">
        <v>28</v>
      </c>
      <c r="I9" s="1850" t="s">
        <v>812</v>
      </c>
    </row>
    <row customHeight="1" ht="11.25">
      <c r="A10" s="1850" t="s">
        <v>2251</v>
      </c>
      <c r="B10" s="1850" t="s">
        <v>16</v>
      </c>
      <c r="C10" s="1850" t="s">
        <v>2286</v>
      </c>
      <c r="D10" s="1850" t="s">
        <v>2287</v>
      </c>
      <c r="E10" s="1850" t="s">
        <v>2288</v>
      </c>
      <c r="F10" s="1850" t="s">
        <v>2289</v>
      </c>
      <c r="G10" s="1850" t="s">
        <v>2290</v>
      </c>
      <c r="H10" s="1850" t="s">
        <v>28</v>
      </c>
      <c r="I10" s="1850" t="s">
        <v>812</v>
      </c>
    </row>
    <row customHeight="1" ht="11.25">
      <c r="A11" s="1850" t="s">
        <v>2251</v>
      </c>
      <c r="B11" s="1850" t="s">
        <v>16</v>
      </c>
      <c r="C11" s="1850" t="s">
        <v>2291</v>
      </c>
      <c r="D11" s="1850" t="s">
        <v>2292</v>
      </c>
      <c r="E11" s="1850" t="s">
        <v>2293</v>
      </c>
      <c r="F11" s="1850" t="s">
        <v>2259</v>
      </c>
      <c r="G11" s="1850" t="s">
        <v>2294</v>
      </c>
      <c r="H11" s="1850" t="s">
        <v>28</v>
      </c>
      <c r="I11" s="1850" t="s">
        <v>812</v>
      </c>
    </row>
    <row customHeight="1" ht="11.25">
      <c r="A12" s="1850" t="s">
        <v>2251</v>
      </c>
      <c r="B12" s="1850" t="s">
        <v>16</v>
      </c>
      <c r="C12" s="1850" t="s">
        <v>2295</v>
      </c>
      <c r="D12" s="1850" t="s">
        <v>2296</v>
      </c>
      <c r="E12" s="1850" t="s">
        <v>2297</v>
      </c>
      <c r="F12" s="1850" t="s">
        <v>2298</v>
      </c>
      <c r="G12" s="1850" t="s">
        <v>2299</v>
      </c>
      <c r="H12" s="1850" t="s">
        <v>28</v>
      </c>
      <c r="I12" s="1850" t="s">
        <v>812</v>
      </c>
    </row>
    <row customHeight="1" ht="11.25">
      <c r="A13" s="1850" t="s">
        <v>2251</v>
      </c>
      <c r="B13" s="1850" t="s">
        <v>16</v>
      </c>
      <c r="C13" s="1850" t="s">
        <v>2300</v>
      </c>
      <c r="D13" s="1850" t="s">
        <v>2301</v>
      </c>
      <c r="E13" s="1850" t="s">
        <v>2302</v>
      </c>
      <c r="F13" s="1850" t="s">
        <v>2303</v>
      </c>
      <c r="G13" s="1850" t="s">
        <v>2304</v>
      </c>
      <c r="H13" s="1850" t="s">
        <v>28</v>
      </c>
      <c r="I13" s="1850" t="s">
        <v>812</v>
      </c>
    </row>
    <row customHeight="1" ht="11.25">
      <c r="A14" s="1850" t="s">
        <v>2251</v>
      </c>
      <c r="B14" s="1850" t="s">
        <v>16</v>
      </c>
      <c r="C14" s="1850" t="s">
        <v>2305</v>
      </c>
      <c r="D14" s="1850" t="s">
        <v>2306</v>
      </c>
      <c r="E14" s="1850" t="s">
        <v>2307</v>
      </c>
      <c r="F14" s="1850" t="s">
        <v>2308</v>
      </c>
      <c r="G14" s="1850" t="s">
        <v>2309</v>
      </c>
      <c r="H14" s="1850" t="s">
        <v>28</v>
      </c>
      <c r="I14" s="1850" t="s">
        <v>812</v>
      </c>
    </row>
    <row customHeight="1" ht="11.25">
      <c r="A15" s="1850" t="s">
        <v>2251</v>
      </c>
      <c r="B15" s="1850" t="s">
        <v>16</v>
      </c>
      <c r="C15" s="1850" t="s">
        <v>28</v>
      </c>
      <c r="D15" s="1850" t="s">
        <v>2310</v>
      </c>
      <c r="E15" s="1850" t="s">
        <v>2311</v>
      </c>
      <c r="F15" s="1850" t="s">
        <v>2259</v>
      </c>
      <c r="G15" s="1850" t="s">
        <v>28</v>
      </c>
      <c r="H15" s="1850" t="s">
        <v>28</v>
      </c>
      <c r="I15" s="1850" t="s">
        <v>812</v>
      </c>
    </row>
    <row customHeight="1" ht="11.25">
      <c r="A16" s="1850" t="s">
        <v>2251</v>
      </c>
      <c r="B16" s="1850" t="s">
        <v>16</v>
      </c>
      <c r="C16" s="1850" t="s">
        <v>2312</v>
      </c>
      <c r="D16" s="1850" t="s">
        <v>2313</v>
      </c>
      <c r="E16" s="1850" t="s">
        <v>2314</v>
      </c>
      <c r="F16" s="1850" t="s">
        <v>2315</v>
      </c>
      <c r="G16" s="1850" t="s">
        <v>2316</v>
      </c>
      <c r="H16" s="1850" t="s">
        <v>28</v>
      </c>
      <c r="I16" s="1850" t="s">
        <v>812</v>
      </c>
    </row>
    <row customHeight="1" ht="11.25">
      <c r="A17" s="1850" t="s">
        <v>2251</v>
      </c>
      <c r="B17" s="1850" t="s">
        <v>16</v>
      </c>
      <c r="C17" s="1850" t="s">
        <v>2317</v>
      </c>
      <c r="D17" s="1850" t="s">
        <v>2318</v>
      </c>
      <c r="E17" s="1850" t="s">
        <v>2319</v>
      </c>
      <c r="F17" s="1850" t="s">
        <v>2320</v>
      </c>
      <c r="G17" s="1850" t="s">
        <v>2321</v>
      </c>
      <c r="H17" s="1850" t="s">
        <v>28</v>
      </c>
      <c r="I17" s="1850" t="s">
        <v>812</v>
      </c>
    </row>
    <row customHeight="1" ht="11.25">
      <c r="A18" s="1850" t="s">
        <v>2251</v>
      </c>
      <c r="B18" s="1850" t="s">
        <v>16</v>
      </c>
      <c r="C18" s="1850" t="s">
        <v>2322</v>
      </c>
      <c r="D18" s="1850" t="s">
        <v>2323</v>
      </c>
      <c r="E18" s="1850" t="s">
        <v>2324</v>
      </c>
      <c r="F18" s="1850" t="s">
        <v>2259</v>
      </c>
      <c r="G18" s="1850" t="s">
        <v>2325</v>
      </c>
      <c r="H18" s="1850" t="s">
        <v>28</v>
      </c>
      <c r="I18" s="1850" t="s">
        <v>812</v>
      </c>
    </row>
    <row customHeight="1" ht="11.25">
      <c r="A19" s="1850" t="s">
        <v>2251</v>
      </c>
      <c r="B19" s="1850" t="s">
        <v>16</v>
      </c>
      <c r="C19" s="1850" t="s">
        <v>2326</v>
      </c>
      <c r="D19" s="1850" t="s">
        <v>2327</v>
      </c>
      <c r="E19" s="1850" t="s">
        <v>2328</v>
      </c>
      <c r="F19" s="1850" t="s">
        <v>2329</v>
      </c>
      <c r="G19" s="1850" t="s">
        <v>2330</v>
      </c>
      <c r="H19" s="1850" t="s">
        <v>28</v>
      </c>
      <c r="I19" s="1850" t="s">
        <v>812</v>
      </c>
    </row>
    <row customHeight="1" ht="11.25">
      <c r="A20" s="1850" t="s">
        <v>2251</v>
      </c>
      <c r="B20" s="1850" t="s">
        <v>16</v>
      </c>
      <c r="C20" s="1850" t="s">
        <v>2331</v>
      </c>
      <c r="D20" s="1850" t="s">
        <v>2332</v>
      </c>
      <c r="E20" s="1850" t="s">
        <v>2333</v>
      </c>
      <c r="F20" s="1850" t="s">
        <v>2334</v>
      </c>
      <c r="G20" s="1850" t="s">
        <v>2335</v>
      </c>
      <c r="H20" s="1850" t="s">
        <v>28</v>
      </c>
      <c r="I20" s="1850" t="s">
        <v>812</v>
      </c>
    </row>
    <row customHeight="1" ht="11.25">
      <c r="A21" s="1850" t="s">
        <v>2251</v>
      </c>
      <c r="B21" s="1850" t="s">
        <v>16</v>
      </c>
      <c r="C21" s="1850" t="s">
        <v>2336</v>
      </c>
      <c r="D21" s="1850" t="s">
        <v>2337</v>
      </c>
      <c r="E21" s="1850" t="s">
        <v>2338</v>
      </c>
      <c r="F21" s="1850" t="s">
        <v>2339</v>
      </c>
      <c r="G21" s="1850" t="s">
        <v>2340</v>
      </c>
      <c r="H21" s="1850" t="s">
        <v>28</v>
      </c>
      <c r="I21" s="1850" t="s">
        <v>812</v>
      </c>
    </row>
    <row customHeight="1" ht="11.25">
      <c r="A22" s="1850" t="s">
        <v>2251</v>
      </c>
      <c r="B22" s="1850" t="s">
        <v>16</v>
      </c>
      <c r="C22" s="1850" t="s">
        <v>2341</v>
      </c>
      <c r="D22" s="1850" t="s">
        <v>2342</v>
      </c>
      <c r="E22" s="1850" t="s">
        <v>2343</v>
      </c>
      <c r="F22" s="1850" t="s">
        <v>2344</v>
      </c>
      <c r="G22" s="1850" t="s">
        <v>2345</v>
      </c>
      <c r="H22" s="1850" t="s">
        <v>28</v>
      </c>
      <c r="I22" s="1850" t="s">
        <v>812</v>
      </c>
    </row>
    <row customHeight="1" ht="11.25">
      <c r="A23" s="1850" t="s">
        <v>2251</v>
      </c>
      <c r="B23" s="1850" t="s">
        <v>16</v>
      </c>
      <c r="C23" s="1850" t="s">
        <v>2346</v>
      </c>
      <c r="D23" s="1850" t="s">
        <v>2347</v>
      </c>
      <c r="E23" s="1850" t="s">
        <v>2348</v>
      </c>
      <c r="F23" s="1850" t="s">
        <v>2349</v>
      </c>
      <c r="G23" s="1850" t="s">
        <v>2350</v>
      </c>
      <c r="H23" s="1850" t="s">
        <v>28</v>
      </c>
      <c r="I23" s="1850" t="s">
        <v>812</v>
      </c>
    </row>
    <row customHeight="1" ht="11.25">
      <c r="A24" s="1850" t="s">
        <v>2251</v>
      </c>
      <c r="B24" s="1850" t="s">
        <v>16</v>
      </c>
      <c r="C24" s="1850" t="s">
        <v>2351</v>
      </c>
      <c r="D24" s="1850" t="s">
        <v>2352</v>
      </c>
      <c r="E24" s="1850" t="s">
        <v>2353</v>
      </c>
      <c r="F24" s="1850" t="s">
        <v>2354</v>
      </c>
      <c r="G24" s="1850" t="s">
        <v>2355</v>
      </c>
      <c r="H24" s="1850" t="s">
        <v>28</v>
      </c>
      <c r="I24" s="1850" t="s">
        <v>812</v>
      </c>
    </row>
    <row customHeight="1" ht="11.25">
      <c r="A25" s="1850" t="s">
        <v>2251</v>
      </c>
      <c r="B25" s="1850" t="s">
        <v>16</v>
      </c>
      <c r="C25" s="1850" t="s">
        <v>2356</v>
      </c>
      <c r="D25" s="1850" t="s">
        <v>2357</v>
      </c>
      <c r="E25" s="1850" t="s">
        <v>2358</v>
      </c>
      <c r="F25" s="1850" t="s">
        <v>2359</v>
      </c>
      <c r="G25" s="1850" t="s">
        <v>2350</v>
      </c>
      <c r="H25" s="1850" t="s">
        <v>28</v>
      </c>
      <c r="I25" s="1850" t="s">
        <v>812</v>
      </c>
    </row>
    <row customHeight="1" ht="11.25">
      <c r="A26" s="1850" t="s">
        <v>2251</v>
      </c>
      <c r="B26" s="1850" t="s">
        <v>16</v>
      </c>
      <c r="C26" s="1850" t="s">
        <v>2360</v>
      </c>
      <c r="D26" s="1850" t="s">
        <v>2361</v>
      </c>
      <c r="E26" s="1850" t="s">
        <v>2362</v>
      </c>
      <c r="F26" s="1850" t="s">
        <v>2354</v>
      </c>
      <c r="G26" s="1850" t="s">
        <v>2363</v>
      </c>
      <c r="H26" s="1850" t="s">
        <v>28</v>
      </c>
      <c r="I26" s="1850" t="s">
        <v>812</v>
      </c>
    </row>
    <row customHeight="1" ht="11.25">
      <c r="A27" s="1850" t="s">
        <v>2251</v>
      </c>
      <c r="B27" s="1850" t="s">
        <v>16</v>
      </c>
      <c r="C27" s="1850" t="s">
        <v>2364</v>
      </c>
      <c r="D27" s="1850" t="s">
        <v>2365</v>
      </c>
      <c r="E27" s="1850" t="s">
        <v>2366</v>
      </c>
      <c r="F27" s="1850" t="s">
        <v>2354</v>
      </c>
      <c r="G27" s="1850" t="s">
        <v>2367</v>
      </c>
      <c r="H27" s="1850" t="s">
        <v>28</v>
      </c>
      <c r="I27" s="1850" t="s">
        <v>812</v>
      </c>
    </row>
    <row customHeight="1" ht="11.25">
      <c r="A28" s="1850" t="s">
        <v>2251</v>
      </c>
      <c r="B28" s="1850" t="s">
        <v>16</v>
      </c>
      <c r="C28" s="1850" t="s">
        <v>2368</v>
      </c>
      <c r="D28" s="1850" t="s">
        <v>2369</v>
      </c>
      <c r="E28" s="1850" t="s">
        <v>2370</v>
      </c>
      <c r="F28" s="1850" t="s">
        <v>2371</v>
      </c>
      <c r="G28" s="1850" t="s">
        <v>2372</v>
      </c>
      <c r="H28" s="1850" t="s">
        <v>28</v>
      </c>
      <c r="I28" s="1850" t="s">
        <v>812</v>
      </c>
    </row>
    <row customHeight="1" ht="11.25">
      <c r="A29" s="1850" t="s">
        <v>2251</v>
      </c>
      <c r="B29" s="1850" t="s">
        <v>16</v>
      </c>
      <c r="C29" s="1850" t="s">
        <v>2373</v>
      </c>
      <c r="D29" s="1850" t="s">
        <v>2374</v>
      </c>
      <c r="E29" s="1850" t="s">
        <v>2375</v>
      </c>
      <c r="F29" s="1850" t="s">
        <v>2259</v>
      </c>
      <c r="G29" s="1850" t="s">
        <v>2376</v>
      </c>
      <c r="H29" s="1850" t="s">
        <v>28</v>
      </c>
      <c r="I29" s="1850" t="s">
        <v>812</v>
      </c>
    </row>
    <row customHeight="1" ht="11.25">
      <c r="A30" s="1850" t="s">
        <v>2251</v>
      </c>
      <c r="B30" s="1850" t="s">
        <v>16</v>
      </c>
      <c r="C30" s="1850" t="s">
        <v>2377</v>
      </c>
      <c r="D30" s="1850" t="s">
        <v>2378</v>
      </c>
      <c r="E30" s="1850" t="s">
        <v>2379</v>
      </c>
      <c r="F30" s="1850" t="s">
        <v>2380</v>
      </c>
      <c r="G30" s="1850" t="s">
        <v>2381</v>
      </c>
      <c r="H30" s="1850" t="s">
        <v>28</v>
      </c>
      <c r="I30" s="1850" t="s">
        <v>812</v>
      </c>
    </row>
    <row customHeight="1" ht="11.25">
      <c r="A31" s="1850" t="s">
        <v>2251</v>
      </c>
      <c r="B31" s="1850" t="s">
        <v>16</v>
      </c>
      <c r="C31" s="1850" t="s">
        <v>2382</v>
      </c>
      <c r="D31" s="1850" t="s">
        <v>2383</v>
      </c>
      <c r="E31" s="1850" t="s">
        <v>2384</v>
      </c>
      <c r="F31" s="1850" t="s">
        <v>2385</v>
      </c>
      <c r="G31" s="1850" t="s">
        <v>2386</v>
      </c>
      <c r="H31" s="1850" t="s">
        <v>28</v>
      </c>
      <c r="I31" s="1850" t="s">
        <v>812</v>
      </c>
    </row>
    <row customHeight="1" ht="11.25">
      <c r="A32" s="1850" t="s">
        <v>2251</v>
      </c>
      <c r="B32" s="1850" t="s">
        <v>16</v>
      </c>
      <c r="C32" s="1850" t="s">
        <v>2387</v>
      </c>
      <c r="D32" s="1850" t="s">
        <v>2388</v>
      </c>
      <c r="E32" s="1850" t="s">
        <v>2389</v>
      </c>
      <c r="F32" s="1850" t="s">
        <v>2315</v>
      </c>
      <c r="G32" s="1850" t="s">
        <v>2390</v>
      </c>
      <c r="H32" s="1850" t="s">
        <v>28</v>
      </c>
      <c r="I32" s="1850" t="s">
        <v>812</v>
      </c>
    </row>
    <row customHeight="1" ht="11.25">
      <c r="A33" s="1850" t="s">
        <v>2251</v>
      </c>
      <c r="B33" s="1850" t="s">
        <v>16</v>
      </c>
      <c r="C33" s="1850" t="s">
        <v>2391</v>
      </c>
      <c r="D33" s="1850" t="s">
        <v>2392</v>
      </c>
      <c r="E33" s="1850" t="s">
        <v>2393</v>
      </c>
      <c r="F33" s="1850" t="s">
        <v>2303</v>
      </c>
      <c r="G33" s="1850" t="s">
        <v>2394</v>
      </c>
      <c r="H33" s="1850" t="s">
        <v>28</v>
      </c>
      <c r="I33" s="1850" t="s">
        <v>812</v>
      </c>
    </row>
    <row customHeight="1" ht="11.25">
      <c r="A34" s="1850" t="s">
        <v>2251</v>
      </c>
      <c r="B34" s="1850" t="s">
        <v>16</v>
      </c>
      <c r="C34" s="1850" t="s">
        <v>2395</v>
      </c>
      <c r="D34" s="1850" t="s">
        <v>2396</v>
      </c>
      <c r="E34" s="1850" t="s">
        <v>2397</v>
      </c>
      <c r="F34" s="1850" t="s">
        <v>2398</v>
      </c>
      <c r="G34" s="1850" t="s">
        <v>2399</v>
      </c>
      <c r="H34" s="1850" t="s">
        <v>28</v>
      </c>
      <c r="I34" s="1850" t="s">
        <v>812</v>
      </c>
    </row>
    <row customHeight="1" ht="11.25">
      <c r="A35" s="1850" t="s">
        <v>2251</v>
      </c>
      <c r="B35" s="1850" t="s">
        <v>16</v>
      </c>
      <c r="C35" s="1850" t="s">
        <v>2400</v>
      </c>
      <c r="D35" s="1850" t="s">
        <v>2401</v>
      </c>
      <c r="E35" s="1850" t="s">
        <v>2402</v>
      </c>
      <c r="F35" s="1850" t="s">
        <v>2403</v>
      </c>
      <c r="G35" s="1850" t="s">
        <v>2404</v>
      </c>
      <c r="H35" s="1850" t="s">
        <v>28</v>
      </c>
      <c r="I35" s="1850" t="s">
        <v>812</v>
      </c>
    </row>
    <row customHeight="1" ht="11.25">
      <c r="A36" s="1850" t="s">
        <v>2251</v>
      </c>
      <c r="B36" s="1850" t="s">
        <v>16</v>
      </c>
      <c r="C36" s="1850" t="s">
        <v>2405</v>
      </c>
      <c r="D36" s="1850" t="s">
        <v>2406</v>
      </c>
      <c r="E36" s="1850" t="s">
        <v>2407</v>
      </c>
      <c r="F36" s="1850" t="s">
        <v>2408</v>
      </c>
      <c r="G36" s="1850" t="s">
        <v>2409</v>
      </c>
      <c r="H36" s="1850" t="s">
        <v>28</v>
      </c>
      <c r="I36" s="1850" t="s">
        <v>812</v>
      </c>
    </row>
    <row customHeight="1" ht="11.25">
      <c r="A37" s="1850" t="s">
        <v>2251</v>
      </c>
      <c r="B37" s="1850" t="s">
        <v>16</v>
      </c>
      <c r="C37" s="1850" t="s">
        <v>2410</v>
      </c>
      <c r="D37" s="1850" t="s">
        <v>2411</v>
      </c>
      <c r="E37" s="1850" t="s">
        <v>2412</v>
      </c>
      <c r="F37" s="1850" t="s">
        <v>2413</v>
      </c>
      <c r="G37" s="1850" t="s">
        <v>2414</v>
      </c>
      <c r="H37" s="1850" t="s">
        <v>28</v>
      </c>
      <c r="I37" s="1850" t="s">
        <v>812</v>
      </c>
    </row>
    <row customHeight="1" ht="11.25">
      <c r="A38" s="1850" t="s">
        <v>2251</v>
      </c>
      <c r="B38" s="1850" t="s">
        <v>16</v>
      </c>
      <c r="C38" s="1850" t="s">
        <v>2415</v>
      </c>
      <c r="D38" s="1850" t="s">
        <v>2416</v>
      </c>
      <c r="E38" s="1850" t="s">
        <v>2417</v>
      </c>
      <c r="F38" s="1850" t="s">
        <v>2329</v>
      </c>
      <c r="G38" s="1850" t="s">
        <v>2418</v>
      </c>
      <c r="H38" s="1850" t="s">
        <v>28</v>
      </c>
      <c r="I38" s="1850" t="s">
        <v>812</v>
      </c>
    </row>
    <row customHeight="1" ht="11.25">
      <c r="A39" s="1850" t="s">
        <v>2251</v>
      </c>
      <c r="B39" s="1850" t="s">
        <v>16</v>
      </c>
      <c r="C39" s="1850" t="s">
        <v>2419</v>
      </c>
      <c r="D39" s="1850" t="s">
        <v>2420</v>
      </c>
      <c r="E39" s="1850" t="s">
        <v>2421</v>
      </c>
      <c r="F39" s="1850" t="s">
        <v>2422</v>
      </c>
      <c r="G39" s="1850" t="s">
        <v>2423</v>
      </c>
      <c r="H39" s="1850" t="s">
        <v>28</v>
      </c>
      <c r="I39" s="1850" t="s">
        <v>812</v>
      </c>
    </row>
    <row customHeight="1" ht="11.25">
      <c r="A40" s="1850" t="s">
        <v>2251</v>
      </c>
      <c r="B40" s="1850" t="s">
        <v>16</v>
      </c>
      <c r="C40" s="1850" t="s">
        <v>2424</v>
      </c>
      <c r="D40" s="1850" t="s">
        <v>2425</v>
      </c>
      <c r="E40" s="1850" t="s">
        <v>2426</v>
      </c>
      <c r="F40" s="1850" t="s">
        <v>2298</v>
      </c>
      <c r="G40" s="1850" t="s">
        <v>2427</v>
      </c>
      <c r="H40" s="1850" t="s">
        <v>28</v>
      </c>
      <c r="I40" s="1850" t="s">
        <v>812</v>
      </c>
    </row>
    <row customHeight="1" ht="11.25">
      <c r="A41" s="1850" t="s">
        <v>2251</v>
      </c>
      <c r="B41" s="1850" t="s">
        <v>16</v>
      </c>
      <c r="C41" s="1850" t="s">
        <v>2428</v>
      </c>
      <c r="D41" s="1850" t="s">
        <v>2429</v>
      </c>
      <c r="E41" s="1850" t="s">
        <v>2430</v>
      </c>
      <c r="F41" s="1850" t="s">
        <v>2431</v>
      </c>
      <c r="G41" s="1850" t="s">
        <v>2432</v>
      </c>
      <c r="H41" s="1850" t="s">
        <v>28</v>
      </c>
      <c r="I41" s="1850" t="s">
        <v>812</v>
      </c>
    </row>
    <row customHeight="1" ht="11.25">
      <c r="A42" s="1850" t="s">
        <v>2251</v>
      </c>
      <c r="B42" s="1850" t="s">
        <v>16</v>
      </c>
      <c r="C42" s="1850" t="s">
        <v>2433</v>
      </c>
      <c r="D42" s="1850" t="s">
        <v>2434</v>
      </c>
      <c r="E42" s="1850" t="s">
        <v>2435</v>
      </c>
      <c r="F42" s="1850" t="s">
        <v>2436</v>
      </c>
      <c r="G42" s="1850" t="s">
        <v>2437</v>
      </c>
      <c r="H42" s="1850" t="s">
        <v>28</v>
      </c>
      <c r="I42" s="1850" t="s">
        <v>812</v>
      </c>
    </row>
    <row customHeight="1" ht="11.25">
      <c r="A43" s="1850" t="s">
        <v>2251</v>
      </c>
      <c r="B43" s="1850" t="s">
        <v>16</v>
      </c>
      <c r="C43" s="1850" t="s">
        <v>2438</v>
      </c>
      <c r="D43" s="1850" t="s">
        <v>2439</v>
      </c>
      <c r="E43" s="1850" t="s">
        <v>2440</v>
      </c>
      <c r="F43" s="1850" t="s">
        <v>2441</v>
      </c>
      <c r="G43" s="1850" t="s">
        <v>2442</v>
      </c>
      <c r="H43" s="1850" t="s">
        <v>28</v>
      </c>
      <c r="I43" s="1850" t="s">
        <v>812</v>
      </c>
    </row>
    <row customHeight="1" ht="11.25">
      <c r="A44" s="1850" t="s">
        <v>2251</v>
      </c>
      <c r="B44" s="1850" t="s">
        <v>16</v>
      </c>
      <c r="C44" s="1850" t="s">
        <v>2443</v>
      </c>
      <c r="D44" s="1850" t="s">
        <v>2444</v>
      </c>
      <c r="E44" s="1850" t="s">
        <v>2445</v>
      </c>
      <c r="F44" s="1850" t="s">
        <v>2308</v>
      </c>
      <c r="G44" s="1850" t="s">
        <v>2446</v>
      </c>
      <c r="H44" s="1850" t="s">
        <v>28</v>
      </c>
      <c r="I44" s="1850" t="s">
        <v>812</v>
      </c>
    </row>
    <row customHeight="1" ht="11.25">
      <c r="A45" s="1850" t="s">
        <v>2251</v>
      </c>
      <c r="B45" s="1850" t="s">
        <v>16</v>
      </c>
      <c r="C45" s="1850" t="s">
        <v>2447</v>
      </c>
      <c r="D45" s="1850" t="s">
        <v>2448</v>
      </c>
      <c r="E45" s="1850" t="s">
        <v>2449</v>
      </c>
      <c r="F45" s="1850" t="s">
        <v>2303</v>
      </c>
      <c r="G45" s="1850" t="s">
        <v>2394</v>
      </c>
      <c r="H45" s="1850" t="s">
        <v>28</v>
      </c>
      <c r="I45" s="1850" t="s">
        <v>812</v>
      </c>
    </row>
    <row customHeight="1" ht="11.25">
      <c r="A46" s="1850" t="s">
        <v>2251</v>
      </c>
      <c r="B46" s="1850" t="s">
        <v>16</v>
      </c>
      <c r="C46" s="1850" t="s">
        <v>2450</v>
      </c>
      <c r="D46" s="1850" t="s">
        <v>2451</v>
      </c>
      <c r="E46" s="1850" t="s">
        <v>2452</v>
      </c>
      <c r="F46" s="1850" t="s">
        <v>2422</v>
      </c>
      <c r="G46" s="1850" t="s">
        <v>2453</v>
      </c>
      <c r="H46" s="1850" t="s">
        <v>28</v>
      </c>
      <c r="I46" s="1850" t="s">
        <v>812</v>
      </c>
    </row>
    <row customHeight="1" ht="11.25">
      <c r="A47" s="1850" t="s">
        <v>2251</v>
      </c>
      <c r="B47" s="1850" t="s">
        <v>16</v>
      </c>
      <c r="C47" s="1850" t="s">
        <v>2454</v>
      </c>
      <c r="D47" s="1850" t="s">
        <v>2455</v>
      </c>
      <c r="E47" s="1850" t="s">
        <v>2456</v>
      </c>
      <c r="F47" s="1850" t="s">
        <v>2457</v>
      </c>
      <c r="G47" s="1850" t="s">
        <v>2458</v>
      </c>
      <c r="H47" s="1850" t="s">
        <v>28</v>
      </c>
      <c r="I47" s="1850" t="s">
        <v>812</v>
      </c>
    </row>
    <row customHeight="1" ht="11.25">
      <c r="A48" s="1850" t="s">
        <v>2251</v>
      </c>
      <c r="B48" s="1850" t="s">
        <v>16</v>
      </c>
      <c r="C48" s="1850" t="s">
        <v>2459</v>
      </c>
      <c r="D48" s="1850" t="s">
        <v>2460</v>
      </c>
      <c r="E48" s="1850" t="s">
        <v>2461</v>
      </c>
      <c r="F48" s="1850" t="s">
        <v>2462</v>
      </c>
      <c r="G48" s="1850" t="s">
        <v>2463</v>
      </c>
      <c r="H48" s="1850" t="s">
        <v>28</v>
      </c>
      <c r="I48" s="1850" t="s">
        <v>812</v>
      </c>
    </row>
    <row customHeight="1" ht="11.25">
      <c r="A49" s="1850" t="s">
        <v>2251</v>
      </c>
      <c r="B49" s="1850" t="s">
        <v>16</v>
      </c>
      <c r="C49" s="1850" t="s">
        <v>2464</v>
      </c>
      <c r="D49" s="1850" t="s">
        <v>2465</v>
      </c>
      <c r="E49" s="1850" t="s">
        <v>2461</v>
      </c>
      <c r="F49" s="1850" t="s">
        <v>2308</v>
      </c>
      <c r="G49" s="1850" t="s">
        <v>2466</v>
      </c>
      <c r="H49" s="1850" t="s">
        <v>28</v>
      </c>
      <c r="I49" s="1850" t="s">
        <v>812</v>
      </c>
    </row>
    <row customHeight="1" ht="11.25">
      <c r="A50" s="1850" t="s">
        <v>2251</v>
      </c>
      <c r="B50" s="1850" t="s">
        <v>16</v>
      </c>
      <c r="C50" s="1850" t="s">
        <v>2467</v>
      </c>
      <c r="D50" s="1850" t="s">
        <v>2468</v>
      </c>
      <c r="E50" s="1850" t="s">
        <v>2469</v>
      </c>
      <c r="F50" s="1850" t="s">
        <v>2320</v>
      </c>
      <c r="G50" s="1850" t="s">
        <v>2470</v>
      </c>
      <c r="H50" s="1850" t="s">
        <v>28</v>
      </c>
      <c r="I50" s="1850" t="s">
        <v>812</v>
      </c>
    </row>
    <row customHeight="1" ht="11.25">
      <c r="A51" s="1850" t="s">
        <v>2251</v>
      </c>
      <c r="B51" s="1850" t="s">
        <v>16</v>
      </c>
      <c r="C51" s="1850" t="s">
        <v>2471</v>
      </c>
      <c r="D51" s="1850" t="s">
        <v>2472</v>
      </c>
      <c r="E51" s="1850" t="s">
        <v>2473</v>
      </c>
      <c r="F51" s="1850" t="s">
        <v>2329</v>
      </c>
      <c r="G51" s="1850" t="s">
        <v>2474</v>
      </c>
      <c r="H51" s="1850" t="s">
        <v>28</v>
      </c>
      <c r="I51" s="1850" t="s">
        <v>812</v>
      </c>
    </row>
    <row customHeight="1" ht="11.25">
      <c r="A52" s="1850" t="s">
        <v>2251</v>
      </c>
      <c r="B52" s="1850" t="s">
        <v>16</v>
      </c>
      <c r="C52" s="1850" t="s">
        <v>2475</v>
      </c>
      <c r="D52" s="1850" t="s">
        <v>2476</v>
      </c>
      <c r="E52" s="1850" t="s">
        <v>2477</v>
      </c>
      <c r="F52" s="1850" t="s">
        <v>2308</v>
      </c>
      <c r="G52" s="1850" t="s">
        <v>2478</v>
      </c>
      <c r="H52" s="1850" t="s">
        <v>28</v>
      </c>
      <c r="I52" s="1850" t="s">
        <v>812</v>
      </c>
    </row>
    <row customHeight="1" ht="11.25">
      <c r="A53" s="1850" t="s">
        <v>2251</v>
      </c>
      <c r="B53" s="1850" t="s">
        <v>16</v>
      </c>
      <c r="C53" s="1850" t="s">
        <v>2479</v>
      </c>
      <c r="D53" s="1850" t="s">
        <v>2480</v>
      </c>
      <c r="E53" s="1850" t="s">
        <v>2481</v>
      </c>
      <c r="F53" s="1850" t="s">
        <v>2482</v>
      </c>
      <c r="G53" s="1850" t="s">
        <v>2483</v>
      </c>
      <c r="H53" s="1850" t="s">
        <v>28</v>
      </c>
      <c r="I53" s="1850" t="s">
        <v>812</v>
      </c>
    </row>
    <row customHeight="1" ht="11.25">
      <c r="A54" s="1850" t="s">
        <v>2251</v>
      </c>
      <c r="B54" s="1850" t="s">
        <v>16</v>
      </c>
      <c r="C54" s="1850" t="s">
        <v>2484</v>
      </c>
      <c r="D54" s="1850" t="s">
        <v>2485</v>
      </c>
      <c r="E54" s="1850" t="s">
        <v>2486</v>
      </c>
      <c r="F54" s="1850" t="s">
        <v>2259</v>
      </c>
      <c r="G54" s="1850" t="s">
        <v>2487</v>
      </c>
      <c r="H54" s="1850" t="s">
        <v>28</v>
      </c>
      <c r="I54" s="1850" t="s">
        <v>812</v>
      </c>
    </row>
    <row customHeight="1" ht="11.25">
      <c r="A55" s="1850" t="s">
        <v>2251</v>
      </c>
      <c r="B55" s="1850" t="s">
        <v>16</v>
      </c>
      <c r="C55" s="1850" t="s">
        <v>2488</v>
      </c>
      <c r="D55" s="1850" t="s">
        <v>2489</v>
      </c>
      <c r="E55" s="1850" t="s">
        <v>2490</v>
      </c>
      <c r="F55" s="1850" t="s">
        <v>2315</v>
      </c>
      <c r="G55" s="1850" t="s">
        <v>2491</v>
      </c>
      <c r="H55" s="1850" t="s">
        <v>28</v>
      </c>
      <c r="I55" s="1850" t="s">
        <v>812</v>
      </c>
    </row>
    <row customHeight="1" ht="11.25">
      <c r="A56" s="1850" t="s">
        <v>2251</v>
      </c>
      <c r="B56" s="1850" t="s">
        <v>16</v>
      </c>
      <c r="C56" s="1850" t="s">
        <v>2492</v>
      </c>
      <c r="D56" s="1850" t="s">
        <v>2493</v>
      </c>
      <c r="E56" s="1850" t="s">
        <v>2494</v>
      </c>
      <c r="F56" s="1850" t="s">
        <v>2308</v>
      </c>
      <c r="G56" s="1850" t="s">
        <v>2495</v>
      </c>
      <c r="H56" s="1850" t="s">
        <v>28</v>
      </c>
      <c r="I56" s="1850" t="s">
        <v>812</v>
      </c>
    </row>
    <row customHeight="1" ht="11.25">
      <c r="A57" s="1850" t="s">
        <v>2251</v>
      </c>
      <c r="B57" s="1850" t="s">
        <v>16</v>
      </c>
      <c r="C57" s="1850" t="s">
        <v>2496</v>
      </c>
      <c r="D57" s="1850" t="s">
        <v>2497</v>
      </c>
      <c r="E57" s="1850" t="s">
        <v>2498</v>
      </c>
      <c r="F57" s="1850" t="s">
        <v>2308</v>
      </c>
      <c r="G57" s="1850" t="s">
        <v>2499</v>
      </c>
      <c r="H57" s="1850" t="s">
        <v>28</v>
      </c>
      <c r="I57" s="1850" t="s">
        <v>812</v>
      </c>
    </row>
    <row customHeight="1" ht="11.25">
      <c r="A58" s="1850" t="s">
        <v>2251</v>
      </c>
      <c r="B58" s="1850" t="s">
        <v>16</v>
      </c>
      <c r="C58" s="1850" t="s">
        <v>2500</v>
      </c>
      <c r="D58" s="1850" t="s">
        <v>2501</v>
      </c>
      <c r="E58" s="1850" t="s">
        <v>2502</v>
      </c>
      <c r="F58" s="1850" t="s">
        <v>2298</v>
      </c>
      <c r="G58" s="1850" t="s">
        <v>2503</v>
      </c>
      <c r="H58" s="1850" t="s">
        <v>28</v>
      </c>
      <c r="I58" s="1850" t="s">
        <v>812</v>
      </c>
    </row>
    <row customHeight="1" ht="11.25">
      <c r="A59" s="1850" t="s">
        <v>2251</v>
      </c>
      <c r="B59" s="1850" t="s">
        <v>16</v>
      </c>
      <c r="C59" s="1850" t="s">
        <v>2504</v>
      </c>
      <c r="D59" s="1850" t="s">
        <v>2505</v>
      </c>
      <c r="E59" s="1850" t="s">
        <v>2506</v>
      </c>
      <c r="F59" s="1850" t="s">
        <v>2259</v>
      </c>
      <c r="G59" s="1850" t="s">
        <v>2507</v>
      </c>
      <c r="H59" s="1850" t="s">
        <v>28</v>
      </c>
      <c r="I59" s="1850" t="s">
        <v>812</v>
      </c>
    </row>
    <row customHeight="1" ht="11.25">
      <c r="A60" s="1850" t="s">
        <v>2251</v>
      </c>
      <c r="B60" s="1850" t="s">
        <v>16</v>
      </c>
      <c r="C60" s="1850" t="s">
        <v>2508</v>
      </c>
      <c r="D60" s="1850" t="s">
        <v>2509</v>
      </c>
      <c r="E60" s="1850" t="s">
        <v>2510</v>
      </c>
      <c r="F60" s="1850" t="s">
        <v>2422</v>
      </c>
      <c r="G60" s="1850" t="s">
        <v>2511</v>
      </c>
      <c r="H60" s="1850" t="s">
        <v>28</v>
      </c>
      <c r="I60" s="1850" t="s">
        <v>812</v>
      </c>
    </row>
    <row customHeight="1" ht="11.25">
      <c r="A61" s="1850" t="s">
        <v>2251</v>
      </c>
      <c r="B61" s="1850" t="s">
        <v>16</v>
      </c>
      <c r="C61" s="1850" t="s">
        <v>2512</v>
      </c>
      <c r="D61" s="1850" t="s">
        <v>2513</v>
      </c>
      <c r="E61" s="1850" t="s">
        <v>2514</v>
      </c>
      <c r="F61" s="1850" t="s">
        <v>2403</v>
      </c>
      <c r="G61" s="1850" t="s">
        <v>2515</v>
      </c>
      <c r="H61" s="1850" t="s">
        <v>28</v>
      </c>
      <c r="I61" s="1850" t="s">
        <v>812</v>
      </c>
    </row>
    <row customHeight="1" ht="11.25">
      <c r="A62" s="1850" t="s">
        <v>2251</v>
      </c>
      <c r="B62" s="1850" t="s">
        <v>16</v>
      </c>
      <c r="C62" s="1850" t="s">
        <v>2516</v>
      </c>
      <c r="D62" s="1850" t="s">
        <v>2517</v>
      </c>
      <c r="E62" s="1850" t="s">
        <v>2518</v>
      </c>
      <c r="F62" s="1850" t="s">
        <v>2259</v>
      </c>
      <c r="G62" s="1850" t="s">
        <v>2519</v>
      </c>
      <c r="H62" s="1850" t="s">
        <v>28</v>
      </c>
      <c r="I62" s="1850" t="s">
        <v>812</v>
      </c>
    </row>
    <row customHeight="1" ht="11.25">
      <c r="A63" s="1850" t="s">
        <v>2251</v>
      </c>
      <c r="B63" s="1850" t="s">
        <v>16</v>
      </c>
      <c r="C63" s="1850" t="s">
        <v>2520</v>
      </c>
      <c r="D63" s="1850" t="s">
        <v>2521</v>
      </c>
      <c r="E63" s="1850" t="s">
        <v>2522</v>
      </c>
      <c r="F63" s="1850" t="s">
        <v>2259</v>
      </c>
      <c r="G63" s="1850" t="s">
        <v>2523</v>
      </c>
      <c r="H63" s="1850" t="s">
        <v>28</v>
      </c>
      <c r="I63" s="1850" t="s">
        <v>812</v>
      </c>
    </row>
    <row customHeight="1" ht="11.25">
      <c r="A64" s="1850" t="s">
        <v>2251</v>
      </c>
      <c r="B64" s="1850" t="s">
        <v>16</v>
      </c>
      <c r="C64" s="1850" t="s">
        <v>2524</v>
      </c>
      <c r="D64" s="1850" t="s">
        <v>2525</v>
      </c>
      <c r="E64" s="1850" t="s">
        <v>2254</v>
      </c>
      <c r="F64" s="1850" t="s">
        <v>2526</v>
      </c>
      <c r="G64" s="1850" t="s">
        <v>2527</v>
      </c>
      <c r="H64" s="1850" t="s">
        <v>28</v>
      </c>
      <c r="I64" s="1850" t="s">
        <v>812</v>
      </c>
    </row>
    <row customHeight="1" ht="11.25">
      <c r="A65" s="1850" t="s">
        <v>2251</v>
      </c>
      <c r="B65" s="1850" t="s">
        <v>16</v>
      </c>
      <c r="C65" s="1850" t="s">
        <v>13</v>
      </c>
      <c r="D65" s="1850" t="s">
        <v>47</v>
      </c>
      <c r="E65" s="1850" t="s">
        <v>50</v>
      </c>
      <c r="F65" s="1850" t="s">
        <v>52</v>
      </c>
      <c r="G65" s="1850" t="s">
        <v>2528</v>
      </c>
      <c r="H65" s="1850" t="s">
        <v>28</v>
      </c>
      <c r="I65" s="1850" t="s">
        <v>812</v>
      </c>
    </row>
    <row customHeight="1" ht="11.25">
      <c r="A66" s="1850" t="s">
        <v>2251</v>
      </c>
      <c r="B66" s="1850" t="s">
        <v>16</v>
      </c>
      <c r="C66" s="1850" t="s">
        <v>2529</v>
      </c>
      <c r="D66" s="1850" t="s">
        <v>2530</v>
      </c>
      <c r="E66" s="1850" t="s">
        <v>2531</v>
      </c>
      <c r="F66" s="1850" t="s">
        <v>2320</v>
      </c>
      <c r="G66" s="1850" t="s">
        <v>2532</v>
      </c>
      <c r="H66" s="1850" t="s">
        <v>28</v>
      </c>
      <c r="I66" s="1850" t="s">
        <v>812</v>
      </c>
    </row>
    <row customHeight="1" ht="11.25">
      <c r="A67" s="1850" t="s">
        <v>2251</v>
      </c>
      <c r="B67" s="1850" t="s">
        <v>16</v>
      </c>
      <c r="C67" s="1850" t="s">
        <v>2533</v>
      </c>
      <c r="D67" s="1850" t="s">
        <v>2534</v>
      </c>
      <c r="E67" s="1850" t="s">
        <v>2535</v>
      </c>
      <c r="F67" s="1850" t="s">
        <v>2536</v>
      </c>
      <c r="G67" s="1850" t="s">
        <v>2537</v>
      </c>
      <c r="H67" s="1850" t="s">
        <v>28</v>
      </c>
      <c r="I67" s="1850" t="s">
        <v>812</v>
      </c>
    </row>
    <row customHeight="1" ht="11.25">
      <c r="A68" s="1850" t="s">
        <v>2251</v>
      </c>
      <c r="B68" s="1850" t="s">
        <v>16</v>
      </c>
      <c r="C68" s="1850" t="s">
        <v>2538</v>
      </c>
      <c r="D68" s="1850" t="s">
        <v>2539</v>
      </c>
      <c r="E68" s="1850" t="s">
        <v>2540</v>
      </c>
      <c r="F68" s="1850" t="s">
        <v>2408</v>
      </c>
      <c r="G68" s="1850" t="s">
        <v>2541</v>
      </c>
      <c r="H68" s="1850" t="s">
        <v>28</v>
      </c>
      <c r="I68" s="1850" t="s">
        <v>812</v>
      </c>
    </row>
    <row customHeight="1" ht="11.25">
      <c r="A69" s="1850" t="s">
        <v>2251</v>
      </c>
      <c r="B69" s="1850" t="s">
        <v>16</v>
      </c>
      <c r="C69" s="1850" t="s">
        <v>2542</v>
      </c>
      <c r="D69" s="1850" t="s">
        <v>2543</v>
      </c>
      <c r="E69" s="1850" t="s">
        <v>2544</v>
      </c>
      <c r="F69" s="1850" t="s">
        <v>2385</v>
      </c>
      <c r="G69" s="1850" t="s">
        <v>2545</v>
      </c>
      <c r="H69" s="1850" t="s">
        <v>28</v>
      </c>
      <c r="I69" s="1850" t="s">
        <v>812</v>
      </c>
    </row>
    <row customHeight="1" ht="11.25">
      <c r="A70" s="1850" t="s">
        <v>2251</v>
      </c>
      <c r="B70" s="1850" t="s">
        <v>16</v>
      </c>
      <c r="C70" s="1850" t="s">
        <v>2546</v>
      </c>
      <c r="D70" s="1850" t="s">
        <v>2547</v>
      </c>
      <c r="E70" s="1850" t="s">
        <v>2548</v>
      </c>
      <c r="F70" s="1850" t="s">
        <v>2259</v>
      </c>
      <c r="G70" s="1850" t="s">
        <v>28</v>
      </c>
      <c r="H70" s="1850" t="s">
        <v>28</v>
      </c>
      <c r="I70" s="1850" t="s">
        <v>812</v>
      </c>
    </row>
    <row customHeight="1" ht="11.25">
      <c r="A71" s="1850" t="s">
        <v>2251</v>
      </c>
      <c r="B71" s="1850" t="s">
        <v>16</v>
      </c>
      <c r="C71" s="1850" t="s">
        <v>2549</v>
      </c>
      <c r="D71" s="1850" t="s">
        <v>2550</v>
      </c>
      <c r="E71" s="1850" t="s">
        <v>2551</v>
      </c>
      <c r="F71" s="1850" t="s">
        <v>2536</v>
      </c>
      <c r="G71" s="1850" t="s">
        <v>2552</v>
      </c>
      <c r="H71" s="1850" t="s">
        <v>28</v>
      </c>
      <c r="I71" s="1850" t="s">
        <v>812</v>
      </c>
    </row>
    <row customHeight="1" ht="11.25">
      <c r="A72" s="1850" t="s">
        <v>2251</v>
      </c>
      <c r="B72" s="1850" t="s">
        <v>16</v>
      </c>
      <c r="C72" s="1850" t="s">
        <v>2553</v>
      </c>
      <c r="D72" s="1850" t="s">
        <v>2554</v>
      </c>
      <c r="E72" s="1850" t="s">
        <v>2555</v>
      </c>
      <c r="F72" s="1850" t="s">
        <v>2556</v>
      </c>
      <c r="G72" s="1850" t="s">
        <v>2557</v>
      </c>
      <c r="H72" s="1850" t="s">
        <v>28</v>
      </c>
      <c r="I72" s="1850" t="s">
        <v>812</v>
      </c>
    </row>
    <row customHeight="1" ht="11.25">
      <c r="A73" s="1850" t="s">
        <v>2251</v>
      </c>
      <c r="B73" s="1850" t="s">
        <v>16</v>
      </c>
      <c r="C73" s="1850" t="s">
        <v>2558</v>
      </c>
      <c r="D73" s="1850" t="s">
        <v>2559</v>
      </c>
      <c r="E73" s="1850" t="s">
        <v>2555</v>
      </c>
      <c r="F73" s="1850" t="s">
        <v>2560</v>
      </c>
      <c r="G73" s="1850" t="s">
        <v>28</v>
      </c>
      <c r="H73" s="1850" t="s">
        <v>28</v>
      </c>
      <c r="I73" s="1850" t="s">
        <v>812</v>
      </c>
    </row>
    <row customHeight="1" ht="11.25">
      <c r="A74" s="1850" t="s">
        <v>2251</v>
      </c>
      <c r="B74" s="1850" t="s">
        <v>16</v>
      </c>
      <c r="C74" s="1850" t="s">
        <v>2252</v>
      </c>
      <c r="D74" s="1850" t="s">
        <v>2253</v>
      </c>
      <c r="E74" s="1850" t="s">
        <v>2254</v>
      </c>
      <c r="F74" s="1850" t="s">
        <v>2255</v>
      </c>
      <c r="G74" s="1850" t="s">
        <v>28</v>
      </c>
      <c r="H74" s="1850" t="s">
        <v>28</v>
      </c>
      <c r="I74" s="1850" t="s">
        <v>898</v>
      </c>
    </row>
    <row customHeight="1" ht="11.25">
      <c r="A75" s="1850" t="s">
        <v>2251</v>
      </c>
      <c r="B75" s="1850" t="s">
        <v>16</v>
      </c>
      <c r="C75" s="1850" t="s">
        <v>2261</v>
      </c>
      <c r="D75" s="1850" t="s">
        <v>2262</v>
      </c>
      <c r="E75" s="1850" t="s">
        <v>2263</v>
      </c>
      <c r="F75" s="1850" t="s">
        <v>2264</v>
      </c>
      <c r="G75" s="1850" t="s">
        <v>2265</v>
      </c>
      <c r="H75" s="1850" t="s">
        <v>28</v>
      </c>
      <c r="I75" s="1850" t="s">
        <v>898</v>
      </c>
    </row>
    <row customHeight="1" ht="11.25">
      <c r="A76" s="1850" t="s">
        <v>2251</v>
      </c>
      <c r="B76" s="1850" t="s">
        <v>16</v>
      </c>
      <c r="C76" s="1850" t="s">
        <v>2266</v>
      </c>
      <c r="D76" s="1850" t="s">
        <v>2267</v>
      </c>
      <c r="E76" s="1850" t="s">
        <v>2268</v>
      </c>
      <c r="F76" s="1850" t="s">
        <v>2259</v>
      </c>
      <c r="G76" s="1850" t="s">
        <v>28</v>
      </c>
      <c r="H76" s="1850" t="s">
        <v>28</v>
      </c>
      <c r="I76" s="1850" t="s">
        <v>898</v>
      </c>
    </row>
    <row customHeight="1" ht="11.25">
      <c r="A77" s="1850" t="s">
        <v>2251</v>
      </c>
      <c r="B77" s="1850" t="s">
        <v>16</v>
      </c>
      <c r="C77" s="1850" t="s">
        <v>2278</v>
      </c>
      <c r="D77" s="1850" t="s">
        <v>2279</v>
      </c>
      <c r="E77" s="1850" t="s">
        <v>2280</v>
      </c>
      <c r="F77" s="1850" t="s">
        <v>2281</v>
      </c>
      <c r="G77" s="1850" t="s">
        <v>2282</v>
      </c>
      <c r="H77" s="1850" t="s">
        <v>28</v>
      </c>
      <c r="I77" s="1850" t="s">
        <v>898</v>
      </c>
    </row>
    <row customHeight="1" ht="11.25">
      <c r="A78" s="1850" t="s">
        <v>2251</v>
      </c>
      <c r="B78" s="1850" t="s">
        <v>16</v>
      </c>
      <c r="C78" s="1850" t="s">
        <v>2283</v>
      </c>
      <c r="D78" s="1850" t="s">
        <v>2284</v>
      </c>
      <c r="E78" s="1850" t="s">
        <v>2280</v>
      </c>
      <c r="F78" s="1850" t="s">
        <v>2285</v>
      </c>
      <c r="G78" s="1850" t="s">
        <v>28</v>
      </c>
      <c r="H78" s="1850" t="s">
        <v>28</v>
      </c>
      <c r="I78" s="1850" t="s">
        <v>898</v>
      </c>
    </row>
    <row customHeight="1" ht="11.25">
      <c r="A79" s="1850" t="s">
        <v>2251</v>
      </c>
      <c r="B79" s="1850" t="s">
        <v>16</v>
      </c>
      <c r="C79" s="1850" t="s">
        <v>2286</v>
      </c>
      <c r="D79" s="1850" t="s">
        <v>2287</v>
      </c>
      <c r="E79" s="1850" t="s">
        <v>2288</v>
      </c>
      <c r="F79" s="1850" t="s">
        <v>2289</v>
      </c>
      <c r="G79" s="1850" t="s">
        <v>2290</v>
      </c>
      <c r="H79" s="1850" t="s">
        <v>28</v>
      </c>
      <c r="I79" s="1850" t="s">
        <v>898</v>
      </c>
    </row>
    <row customHeight="1" ht="11.25">
      <c r="A80" s="1850" t="s">
        <v>2251</v>
      </c>
      <c r="B80" s="1850" t="s">
        <v>16</v>
      </c>
      <c r="C80" s="1850" t="s">
        <v>2300</v>
      </c>
      <c r="D80" s="1850" t="s">
        <v>2301</v>
      </c>
      <c r="E80" s="1850" t="s">
        <v>2302</v>
      </c>
      <c r="F80" s="1850" t="s">
        <v>2303</v>
      </c>
      <c r="G80" s="1850" t="s">
        <v>2304</v>
      </c>
      <c r="H80" s="1850" t="s">
        <v>28</v>
      </c>
      <c r="I80" s="1850" t="s">
        <v>898</v>
      </c>
    </row>
    <row customHeight="1" ht="11.25">
      <c r="A81" s="1850" t="s">
        <v>2251</v>
      </c>
      <c r="B81" s="1850" t="s">
        <v>16</v>
      </c>
      <c r="C81" s="1850" t="s">
        <v>2305</v>
      </c>
      <c r="D81" s="1850" t="s">
        <v>2306</v>
      </c>
      <c r="E81" s="1850" t="s">
        <v>2307</v>
      </c>
      <c r="F81" s="1850" t="s">
        <v>2308</v>
      </c>
      <c r="G81" s="1850" t="s">
        <v>2309</v>
      </c>
      <c r="H81" s="1850" t="s">
        <v>28</v>
      </c>
      <c r="I81" s="1850" t="s">
        <v>898</v>
      </c>
    </row>
    <row customHeight="1" ht="11.25">
      <c r="A82" s="1850" t="s">
        <v>2251</v>
      </c>
      <c r="B82" s="1850" t="s">
        <v>16</v>
      </c>
      <c r="C82" s="1850" t="s">
        <v>28</v>
      </c>
      <c r="D82" s="1850" t="s">
        <v>2310</v>
      </c>
      <c r="E82" s="1850" t="s">
        <v>2311</v>
      </c>
      <c r="F82" s="1850" t="s">
        <v>2259</v>
      </c>
      <c r="G82" s="1850" t="s">
        <v>28</v>
      </c>
      <c r="H82" s="1850" t="s">
        <v>28</v>
      </c>
      <c r="I82" s="1850" t="s">
        <v>898</v>
      </c>
    </row>
    <row customHeight="1" ht="11.25">
      <c r="A83" s="1850" t="s">
        <v>2251</v>
      </c>
      <c r="B83" s="1850" t="s">
        <v>16</v>
      </c>
      <c r="C83" s="1850" t="s">
        <v>2312</v>
      </c>
      <c r="D83" s="1850" t="s">
        <v>2313</v>
      </c>
      <c r="E83" s="1850" t="s">
        <v>2314</v>
      </c>
      <c r="F83" s="1850" t="s">
        <v>2315</v>
      </c>
      <c r="G83" s="1850" t="s">
        <v>2316</v>
      </c>
      <c r="H83" s="1850" t="s">
        <v>28</v>
      </c>
      <c r="I83" s="1850" t="s">
        <v>898</v>
      </c>
    </row>
    <row customHeight="1" ht="11.25">
      <c r="A84" s="1850" t="s">
        <v>2251</v>
      </c>
      <c r="B84" s="1850" t="s">
        <v>16</v>
      </c>
      <c r="C84" s="1850" t="s">
        <v>2317</v>
      </c>
      <c r="D84" s="1850" t="s">
        <v>2318</v>
      </c>
      <c r="E84" s="1850" t="s">
        <v>2319</v>
      </c>
      <c r="F84" s="1850" t="s">
        <v>2320</v>
      </c>
      <c r="G84" s="1850" t="s">
        <v>2321</v>
      </c>
      <c r="H84" s="1850" t="s">
        <v>28</v>
      </c>
      <c r="I84" s="1850" t="s">
        <v>898</v>
      </c>
    </row>
    <row customHeight="1" ht="11.25">
      <c r="A85" s="1850" t="s">
        <v>2251</v>
      </c>
      <c r="B85" s="1850" t="s">
        <v>16</v>
      </c>
      <c r="C85" s="1850" t="s">
        <v>2322</v>
      </c>
      <c r="D85" s="1850" t="s">
        <v>2323</v>
      </c>
      <c r="E85" s="1850" t="s">
        <v>2324</v>
      </c>
      <c r="F85" s="1850" t="s">
        <v>2259</v>
      </c>
      <c r="G85" s="1850" t="s">
        <v>2325</v>
      </c>
      <c r="H85" s="1850" t="s">
        <v>28</v>
      </c>
      <c r="I85" s="1850" t="s">
        <v>898</v>
      </c>
    </row>
    <row customHeight="1" ht="11.25">
      <c r="A86" s="1850" t="s">
        <v>2251</v>
      </c>
      <c r="B86" s="1850" t="s">
        <v>16</v>
      </c>
      <c r="C86" s="1850" t="s">
        <v>2561</v>
      </c>
      <c r="D86" s="1850" t="s">
        <v>2562</v>
      </c>
      <c r="E86" s="1850" t="s">
        <v>2563</v>
      </c>
      <c r="F86" s="1850" t="s">
        <v>2385</v>
      </c>
      <c r="G86" s="1850" t="s">
        <v>2564</v>
      </c>
      <c r="H86" s="1850" t="s">
        <v>28</v>
      </c>
      <c r="I86" s="1850" t="s">
        <v>898</v>
      </c>
    </row>
    <row customHeight="1" ht="11.25">
      <c r="A87" s="1850" t="s">
        <v>2251</v>
      </c>
      <c r="B87" s="1850" t="s">
        <v>16</v>
      </c>
      <c r="C87" s="1850" t="s">
        <v>2326</v>
      </c>
      <c r="D87" s="1850" t="s">
        <v>2327</v>
      </c>
      <c r="E87" s="1850" t="s">
        <v>2328</v>
      </c>
      <c r="F87" s="1850" t="s">
        <v>2329</v>
      </c>
      <c r="G87" s="1850" t="s">
        <v>2330</v>
      </c>
      <c r="H87" s="1850" t="s">
        <v>28</v>
      </c>
      <c r="I87" s="1850" t="s">
        <v>898</v>
      </c>
    </row>
    <row customHeight="1" ht="11.25">
      <c r="A88" s="1850" t="s">
        <v>2251</v>
      </c>
      <c r="B88" s="1850" t="s">
        <v>16</v>
      </c>
      <c r="C88" s="1850" t="s">
        <v>2331</v>
      </c>
      <c r="D88" s="1850" t="s">
        <v>2332</v>
      </c>
      <c r="E88" s="1850" t="s">
        <v>2333</v>
      </c>
      <c r="F88" s="1850" t="s">
        <v>2334</v>
      </c>
      <c r="G88" s="1850" t="s">
        <v>2335</v>
      </c>
      <c r="H88" s="1850" t="s">
        <v>28</v>
      </c>
      <c r="I88" s="1850" t="s">
        <v>898</v>
      </c>
    </row>
    <row customHeight="1" ht="11.25">
      <c r="A89" s="1850" t="s">
        <v>2251</v>
      </c>
      <c r="B89" s="1850" t="s">
        <v>16</v>
      </c>
      <c r="C89" s="1850" t="s">
        <v>2336</v>
      </c>
      <c r="D89" s="1850" t="s">
        <v>2337</v>
      </c>
      <c r="E89" s="1850" t="s">
        <v>2338</v>
      </c>
      <c r="F89" s="1850" t="s">
        <v>2339</v>
      </c>
      <c r="G89" s="1850" t="s">
        <v>2340</v>
      </c>
      <c r="H89" s="1850" t="s">
        <v>28</v>
      </c>
      <c r="I89" s="1850" t="s">
        <v>898</v>
      </c>
    </row>
    <row customHeight="1" ht="11.25">
      <c r="A90" s="1850" t="s">
        <v>2251</v>
      </c>
      <c r="B90" s="1850" t="s">
        <v>16</v>
      </c>
      <c r="C90" s="1850" t="s">
        <v>2346</v>
      </c>
      <c r="D90" s="1850" t="s">
        <v>2347</v>
      </c>
      <c r="E90" s="1850" t="s">
        <v>2348</v>
      </c>
      <c r="F90" s="1850" t="s">
        <v>2349</v>
      </c>
      <c r="G90" s="1850" t="s">
        <v>2350</v>
      </c>
      <c r="H90" s="1850" t="s">
        <v>28</v>
      </c>
      <c r="I90" s="1850" t="s">
        <v>898</v>
      </c>
    </row>
    <row customHeight="1" ht="11.25">
      <c r="A91" s="1850" t="s">
        <v>2251</v>
      </c>
      <c r="B91" s="1850" t="s">
        <v>16</v>
      </c>
      <c r="C91" s="1850" t="s">
        <v>2351</v>
      </c>
      <c r="D91" s="1850" t="s">
        <v>2352</v>
      </c>
      <c r="E91" s="1850" t="s">
        <v>2353</v>
      </c>
      <c r="F91" s="1850" t="s">
        <v>2354</v>
      </c>
      <c r="G91" s="1850" t="s">
        <v>2355</v>
      </c>
      <c r="H91" s="1850" t="s">
        <v>28</v>
      </c>
      <c r="I91" s="1850" t="s">
        <v>898</v>
      </c>
    </row>
    <row customHeight="1" ht="11.25">
      <c r="A92" s="1850" t="s">
        <v>2251</v>
      </c>
      <c r="B92" s="1850" t="s">
        <v>16</v>
      </c>
      <c r="C92" s="1850" t="s">
        <v>2356</v>
      </c>
      <c r="D92" s="1850" t="s">
        <v>2357</v>
      </c>
      <c r="E92" s="1850" t="s">
        <v>2358</v>
      </c>
      <c r="F92" s="1850" t="s">
        <v>2359</v>
      </c>
      <c r="G92" s="1850" t="s">
        <v>2350</v>
      </c>
      <c r="H92" s="1850" t="s">
        <v>28</v>
      </c>
      <c r="I92" s="1850" t="s">
        <v>898</v>
      </c>
    </row>
    <row customHeight="1" ht="11.25">
      <c r="A93" s="1850" t="s">
        <v>2251</v>
      </c>
      <c r="B93" s="1850" t="s">
        <v>16</v>
      </c>
      <c r="C93" s="1850" t="s">
        <v>2373</v>
      </c>
      <c r="D93" s="1850" t="s">
        <v>2374</v>
      </c>
      <c r="E93" s="1850" t="s">
        <v>2375</v>
      </c>
      <c r="F93" s="1850" t="s">
        <v>2259</v>
      </c>
      <c r="G93" s="1850" t="s">
        <v>2376</v>
      </c>
      <c r="H93" s="1850" t="s">
        <v>28</v>
      </c>
      <c r="I93" s="1850" t="s">
        <v>898</v>
      </c>
    </row>
    <row customHeight="1" ht="11.25">
      <c r="A94" s="1850" t="s">
        <v>2251</v>
      </c>
      <c r="B94" s="1850" t="s">
        <v>16</v>
      </c>
      <c r="C94" s="1850" t="s">
        <v>2382</v>
      </c>
      <c r="D94" s="1850" t="s">
        <v>2383</v>
      </c>
      <c r="E94" s="1850" t="s">
        <v>2384</v>
      </c>
      <c r="F94" s="1850" t="s">
        <v>2385</v>
      </c>
      <c r="G94" s="1850" t="s">
        <v>2386</v>
      </c>
      <c r="H94" s="1850" t="s">
        <v>28</v>
      </c>
      <c r="I94" s="1850" t="s">
        <v>898</v>
      </c>
    </row>
    <row customHeight="1" ht="11.25">
      <c r="A95" s="1850" t="s">
        <v>2251</v>
      </c>
      <c r="B95" s="1850" t="s">
        <v>16</v>
      </c>
      <c r="C95" s="1850" t="s">
        <v>2387</v>
      </c>
      <c r="D95" s="1850" t="s">
        <v>2388</v>
      </c>
      <c r="E95" s="1850" t="s">
        <v>2389</v>
      </c>
      <c r="F95" s="1850" t="s">
        <v>2315</v>
      </c>
      <c r="G95" s="1850" t="s">
        <v>2390</v>
      </c>
      <c r="H95" s="1850" t="s">
        <v>28</v>
      </c>
      <c r="I95" s="1850" t="s">
        <v>898</v>
      </c>
    </row>
    <row customHeight="1" ht="11.25">
      <c r="A96" s="1850" t="s">
        <v>2251</v>
      </c>
      <c r="B96" s="1850" t="s">
        <v>16</v>
      </c>
      <c r="C96" s="1850" t="s">
        <v>2395</v>
      </c>
      <c r="D96" s="1850" t="s">
        <v>2396</v>
      </c>
      <c r="E96" s="1850" t="s">
        <v>2397</v>
      </c>
      <c r="F96" s="1850" t="s">
        <v>2398</v>
      </c>
      <c r="G96" s="1850" t="s">
        <v>2399</v>
      </c>
      <c r="H96" s="1850" t="s">
        <v>28</v>
      </c>
      <c r="I96" s="1850" t="s">
        <v>898</v>
      </c>
    </row>
    <row customHeight="1" ht="11.25">
      <c r="A97" s="1850" t="s">
        <v>2251</v>
      </c>
      <c r="B97" s="1850" t="s">
        <v>16</v>
      </c>
      <c r="C97" s="1850" t="s">
        <v>2400</v>
      </c>
      <c r="D97" s="1850" t="s">
        <v>2401</v>
      </c>
      <c r="E97" s="1850" t="s">
        <v>2402</v>
      </c>
      <c r="F97" s="1850" t="s">
        <v>2403</v>
      </c>
      <c r="G97" s="1850" t="s">
        <v>2404</v>
      </c>
      <c r="H97" s="1850" t="s">
        <v>28</v>
      </c>
      <c r="I97" s="1850" t="s">
        <v>898</v>
      </c>
    </row>
    <row customHeight="1" ht="11.25">
      <c r="A98" s="1850" t="s">
        <v>2251</v>
      </c>
      <c r="B98" s="1850" t="s">
        <v>16</v>
      </c>
      <c r="C98" s="1850" t="s">
        <v>2405</v>
      </c>
      <c r="D98" s="1850" t="s">
        <v>2406</v>
      </c>
      <c r="E98" s="1850" t="s">
        <v>2407</v>
      </c>
      <c r="F98" s="1850" t="s">
        <v>2408</v>
      </c>
      <c r="G98" s="1850" t="s">
        <v>2409</v>
      </c>
      <c r="H98" s="1850" t="s">
        <v>28</v>
      </c>
      <c r="I98" s="1850" t="s">
        <v>898</v>
      </c>
    </row>
    <row customHeight="1" ht="11.25">
      <c r="A99" s="1850" t="s">
        <v>2251</v>
      </c>
      <c r="B99" s="1850" t="s">
        <v>16</v>
      </c>
      <c r="C99" s="1850" t="s">
        <v>2419</v>
      </c>
      <c r="D99" s="1850" t="s">
        <v>2420</v>
      </c>
      <c r="E99" s="1850" t="s">
        <v>2421</v>
      </c>
      <c r="F99" s="1850" t="s">
        <v>2422</v>
      </c>
      <c r="G99" s="1850" t="s">
        <v>2423</v>
      </c>
      <c r="H99" s="1850" t="s">
        <v>28</v>
      </c>
      <c r="I99" s="1850" t="s">
        <v>898</v>
      </c>
    </row>
    <row customHeight="1" ht="11.25">
      <c r="A100" s="1850" t="s">
        <v>2251</v>
      </c>
      <c r="B100" s="1850" t="s">
        <v>16</v>
      </c>
      <c r="C100" s="1850" t="s">
        <v>2433</v>
      </c>
      <c r="D100" s="1850" t="s">
        <v>2434</v>
      </c>
      <c r="E100" s="1850" t="s">
        <v>2435</v>
      </c>
      <c r="F100" s="1850" t="s">
        <v>2436</v>
      </c>
      <c r="G100" s="1850" t="s">
        <v>2437</v>
      </c>
      <c r="H100" s="1850" t="s">
        <v>28</v>
      </c>
      <c r="I100" s="1850" t="s">
        <v>898</v>
      </c>
    </row>
    <row customHeight="1" ht="11.25">
      <c r="A101" s="1850" t="s">
        <v>2251</v>
      </c>
      <c r="B101" s="1850" t="s">
        <v>16</v>
      </c>
      <c r="C101" s="1850" t="s">
        <v>2438</v>
      </c>
      <c r="D101" s="1850" t="s">
        <v>2439</v>
      </c>
      <c r="E101" s="1850" t="s">
        <v>2440</v>
      </c>
      <c r="F101" s="1850" t="s">
        <v>2441</v>
      </c>
      <c r="G101" s="1850" t="s">
        <v>2442</v>
      </c>
      <c r="H101" s="1850" t="s">
        <v>28</v>
      </c>
      <c r="I101" s="1850" t="s">
        <v>898</v>
      </c>
    </row>
    <row customHeight="1" ht="11.25">
      <c r="A102" s="1850" t="s">
        <v>2251</v>
      </c>
      <c r="B102" s="1850" t="s">
        <v>16</v>
      </c>
      <c r="C102" s="1850" t="s">
        <v>2443</v>
      </c>
      <c r="D102" s="1850" t="s">
        <v>2444</v>
      </c>
      <c r="E102" s="1850" t="s">
        <v>2445</v>
      </c>
      <c r="F102" s="1850" t="s">
        <v>2308</v>
      </c>
      <c r="G102" s="1850" t="s">
        <v>2446</v>
      </c>
      <c r="H102" s="1850" t="s">
        <v>28</v>
      </c>
      <c r="I102" s="1850" t="s">
        <v>898</v>
      </c>
    </row>
    <row customHeight="1" ht="11.25">
      <c r="A103" s="1850" t="s">
        <v>2251</v>
      </c>
      <c r="B103" s="1850" t="s">
        <v>16</v>
      </c>
      <c r="C103" s="1850" t="s">
        <v>2450</v>
      </c>
      <c r="D103" s="1850" t="s">
        <v>2451</v>
      </c>
      <c r="E103" s="1850" t="s">
        <v>2452</v>
      </c>
      <c r="F103" s="1850" t="s">
        <v>2422</v>
      </c>
      <c r="G103" s="1850" t="s">
        <v>2453</v>
      </c>
      <c r="H103" s="1850" t="s">
        <v>28</v>
      </c>
      <c r="I103" s="1850" t="s">
        <v>898</v>
      </c>
    </row>
    <row customHeight="1" ht="11.25">
      <c r="A104" s="1850" t="s">
        <v>2251</v>
      </c>
      <c r="B104" s="1850" t="s">
        <v>16</v>
      </c>
      <c r="C104" s="1850" t="s">
        <v>2459</v>
      </c>
      <c r="D104" s="1850" t="s">
        <v>2460</v>
      </c>
      <c r="E104" s="1850" t="s">
        <v>2461</v>
      </c>
      <c r="F104" s="1850" t="s">
        <v>2462</v>
      </c>
      <c r="G104" s="1850" t="s">
        <v>2463</v>
      </c>
      <c r="H104" s="1850" t="s">
        <v>28</v>
      </c>
      <c r="I104" s="1850" t="s">
        <v>898</v>
      </c>
    </row>
    <row customHeight="1" ht="11.25">
      <c r="A105" s="1850" t="s">
        <v>2251</v>
      </c>
      <c r="B105" s="1850" t="s">
        <v>16</v>
      </c>
      <c r="C105" s="1850" t="s">
        <v>2565</v>
      </c>
      <c r="D105" s="1850" t="s">
        <v>2566</v>
      </c>
      <c r="E105" s="1850" t="s">
        <v>2461</v>
      </c>
      <c r="F105" s="1850" t="s">
        <v>2567</v>
      </c>
      <c r="G105" s="1850" t="s">
        <v>28</v>
      </c>
      <c r="H105" s="1850" t="s">
        <v>28</v>
      </c>
      <c r="I105" s="1850" t="s">
        <v>898</v>
      </c>
    </row>
    <row customHeight="1" ht="11.25">
      <c r="A106" s="1850" t="s">
        <v>2251</v>
      </c>
      <c r="B106" s="1850" t="s">
        <v>16</v>
      </c>
      <c r="C106" s="1850" t="s">
        <v>2467</v>
      </c>
      <c r="D106" s="1850" t="s">
        <v>2468</v>
      </c>
      <c r="E106" s="1850" t="s">
        <v>2469</v>
      </c>
      <c r="F106" s="1850" t="s">
        <v>2320</v>
      </c>
      <c r="G106" s="1850" t="s">
        <v>2470</v>
      </c>
      <c r="H106" s="1850" t="s">
        <v>28</v>
      </c>
      <c r="I106" s="1850" t="s">
        <v>898</v>
      </c>
    </row>
    <row customHeight="1" ht="11.25">
      <c r="A107" s="1850" t="s">
        <v>2251</v>
      </c>
      <c r="B107" s="1850" t="s">
        <v>16</v>
      </c>
      <c r="C107" s="1850" t="s">
        <v>2471</v>
      </c>
      <c r="D107" s="1850" t="s">
        <v>2472</v>
      </c>
      <c r="E107" s="1850" t="s">
        <v>2473</v>
      </c>
      <c r="F107" s="1850" t="s">
        <v>2329</v>
      </c>
      <c r="G107" s="1850" t="s">
        <v>2474</v>
      </c>
      <c r="H107" s="1850" t="s">
        <v>28</v>
      </c>
      <c r="I107" s="1850" t="s">
        <v>898</v>
      </c>
    </row>
    <row customHeight="1" ht="11.25">
      <c r="A108" s="1850" t="s">
        <v>2251</v>
      </c>
      <c r="B108" s="1850" t="s">
        <v>16</v>
      </c>
      <c r="C108" s="1850" t="s">
        <v>2520</v>
      </c>
      <c r="D108" s="1850" t="s">
        <v>2521</v>
      </c>
      <c r="E108" s="1850" t="s">
        <v>2522</v>
      </c>
      <c r="F108" s="1850" t="s">
        <v>2259</v>
      </c>
      <c r="G108" s="1850" t="s">
        <v>2523</v>
      </c>
      <c r="H108" s="1850" t="s">
        <v>28</v>
      </c>
      <c r="I108" s="1850" t="s">
        <v>898</v>
      </c>
    </row>
    <row customHeight="1" ht="11.25">
      <c r="A109" s="1850" t="s">
        <v>2251</v>
      </c>
      <c r="B109" s="1850" t="s">
        <v>16</v>
      </c>
      <c r="C109" s="1850" t="s">
        <v>2524</v>
      </c>
      <c r="D109" s="1850" t="s">
        <v>2525</v>
      </c>
      <c r="E109" s="1850" t="s">
        <v>2254</v>
      </c>
      <c r="F109" s="1850" t="s">
        <v>2526</v>
      </c>
      <c r="G109" s="1850" t="s">
        <v>2527</v>
      </c>
      <c r="H109" s="1850" t="s">
        <v>28</v>
      </c>
      <c r="I109" s="1850" t="s">
        <v>898</v>
      </c>
    </row>
    <row customHeight="1" ht="11.25">
      <c r="A110" s="1850" t="s">
        <v>2251</v>
      </c>
      <c r="B110" s="1850" t="s">
        <v>16</v>
      </c>
      <c r="C110" s="1850" t="s">
        <v>2529</v>
      </c>
      <c r="D110" s="1850" t="s">
        <v>2530</v>
      </c>
      <c r="E110" s="1850" t="s">
        <v>2531</v>
      </c>
      <c r="F110" s="1850" t="s">
        <v>2320</v>
      </c>
      <c r="G110" s="1850" t="s">
        <v>2532</v>
      </c>
      <c r="H110" s="1850" t="s">
        <v>28</v>
      </c>
      <c r="I110" s="1850" t="s">
        <v>898</v>
      </c>
    </row>
    <row customHeight="1" ht="11.25">
      <c r="A111" s="1850" t="s">
        <v>2251</v>
      </c>
      <c r="B111" s="1850" t="s">
        <v>16</v>
      </c>
      <c r="C111" s="1850" t="s">
        <v>2542</v>
      </c>
      <c r="D111" s="1850" t="s">
        <v>2543</v>
      </c>
      <c r="E111" s="1850" t="s">
        <v>2544</v>
      </c>
      <c r="F111" s="1850" t="s">
        <v>2385</v>
      </c>
      <c r="G111" s="1850" t="s">
        <v>2545</v>
      </c>
      <c r="H111" s="1850" t="s">
        <v>28</v>
      </c>
      <c r="I111" s="1850" t="s">
        <v>898</v>
      </c>
    </row>
    <row customHeight="1" ht="11.25">
      <c r="A112" s="1850" t="s">
        <v>2251</v>
      </c>
      <c r="B112" s="1850" t="s">
        <v>16</v>
      </c>
      <c r="C112" s="1850" t="s">
        <v>2553</v>
      </c>
      <c r="D112" s="1850" t="s">
        <v>2554</v>
      </c>
      <c r="E112" s="1850" t="s">
        <v>2555</v>
      </c>
      <c r="F112" s="1850" t="s">
        <v>2556</v>
      </c>
      <c r="G112" s="1850" t="s">
        <v>2557</v>
      </c>
      <c r="H112" s="1850" t="s">
        <v>28</v>
      </c>
      <c r="I112" s="1850" t="s">
        <v>898</v>
      </c>
    </row>
    <row customHeight="1" ht="11.25">
      <c r="A113" s="1850" t="s">
        <v>2251</v>
      </c>
      <c r="B113" s="1850" t="s">
        <v>16</v>
      </c>
      <c r="C113" s="1850" t="s">
        <v>2558</v>
      </c>
      <c r="D113" s="1850" t="s">
        <v>2559</v>
      </c>
      <c r="E113" s="1850" t="s">
        <v>2555</v>
      </c>
      <c r="F113" s="1850" t="s">
        <v>2560</v>
      </c>
      <c r="G113" s="1850" t="s">
        <v>28</v>
      </c>
      <c r="H113" s="1850" t="s">
        <v>28</v>
      </c>
      <c r="I113" s="1850" t="s">
        <v>898</v>
      </c>
    </row>
    <row customHeight="1" ht="11.25">
      <c r="A114" s="1850" t="s">
        <v>2251</v>
      </c>
      <c r="B114" s="1850" t="s">
        <v>16</v>
      </c>
      <c r="C114" s="1850" t="s">
        <v>2568</v>
      </c>
      <c r="D114" s="1850" t="s">
        <v>2569</v>
      </c>
      <c r="E114" s="1850" t="s">
        <v>2570</v>
      </c>
      <c r="F114" s="1850" t="s">
        <v>2259</v>
      </c>
      <c r="G114" s="1850" t="s">
        <v>2571</v>
      </c>
      <c r="H114" s="1850" t="s">
        <v>28</v>
      </c>
      <c r="I114" s="1850" t="s">
        <v>858</v>
      </c>
    </row>
    <row customHeight="1" ht="11.25">
      <c r="A115" s="1850" t="s">
        <v>2251</v>
      </c>
      <c r="B115" s="1850" t="s">
        <v>16</v>
      </c>
      <c r="C115" s="1850" t="s">
        <v>2252</v>
      </c>
      <c r="D115" s="1850" t="s">
        <v>2253</v>
      </c>
      <c r="E115" s="1850" t="s">
        <v>2254</v>
      </c>
      <c r="F115" s="1850" t="s">
        <v>2255</v>
      </c>
      <c r="G115" s="1850" t="s">
        <v>28</v>
      </c>
      <c r="H115" s="1850" t="s">
        <v>28</v>
      </c>
      <c r="I115" s="1850" t="s">
        <v>858</v>
      </c>
    </row>
    <row customHeight="1" ht="11.25">
      <c r="A116" s="1850" t="s">
        <v>2251</v>
      </c>
      <c r="B116" s="1850" t="s">
        <v>16</v>
      </c>
      <c r="C116" s="1850" t="s">
        <v>2572</v>
      </c>
      <c r="D116" s="1850" t="s">
        <v>2573</v>
      </c>
      <c r="E116" s="1850" t="s">
        <v>2574</v>
      </c>
      <c r="F116" s="1850" t="s">
        <v>2289</v>
      </c>
      <c r="G116" s="1850" t="s">
        <v>2575</v>
      </c>
      <c r="H116" s="1850" t="s">
        <v>28</v>
      </c>
      <c r="I116" s="1850" t="s">
        <v>858</v>
      </c>
    </row>
    <row customHeight="1" ht="11.25">
      <c r="A117" s="1850" t="s">
        <v>2251</v>
      </c>
      <c r="B117" s="1850" t="s">
        <v>16</v>
      </c>
      <c r="C117" s="1850" t="s">
        <v>2286</v>
      </c>
      <c r="D117" s="1850" t="s">
        <v>2287</v>
      </c>
      <c r="E117" s="1850" t="s">
        <v>2288</v>
      </c>
      <c r="F117" s="1850" t="s">
        <v>2289</v>
      </c>
      <c r="G117" s="1850" t="s">
        <v>2290</v>
      </c>
      <c r="H117" s="1850" t="s">
        <v>28</v>
      </c>
      <c r="I117" s="1850" t="s">
        <v>858</v>
      </c>
    </row>
    <row customHeight="1" ht="11.25">
      <c r="A118" s="1850" t="s">
        <v>2251</v>
      </c>
      <c r="B118" s="1850" t="s">
        <v>16</v>
      </c>
      <c r="C118" s="1850" t="s">
        <v>2295</v>
      </c>
      <c r="D118" s="1850" t="s">
        <v>2296</v>
      </c>
      <c r="E118" s="1850" t="s">
        <v>2297</v>
      </c>
      <c r="F118" s="1850" t="s">
        <v>2298</v>
      </c>
      <c r="G118" s="1850" t="s">
        <v>2299</v>
      </c>
      <c r="H118" s="1850" t="s">
        <v>28</v>
      </c>
      <c r="I118" s="1850" t="s">
        <v>858</v>
      </c>
    </row>
    <row customHeight="1" ht="11.25">
      <c r="A119" s="1850" t="s">
        <v>2251</v>
      </c>
      <c r="B119" s="1850" t="s">
        <v>16</v>
      </c>
      <c r="C119" s="1850" t="s">
        <v>2300</v>
      </c>
      <c r="D119" s="1850" t="s">
        <v>2301</v>
      </c>
      <c r="E119" s="1850" t="s">
        <v>2302</v>
      </c>
      <c r="F119" s="1850" t="s">
        <v>2303</v>
      </c>
      <c r="G119" s="1850" t="s">
        <v>2304</v>
      </c>
      <c r="H119" s="1850" t="s">
        <v>28</v>
      </c>
      <c r="I119" s="1850" t="s">
        <v>858</v>
      </c>
    </row>
    <row customHeight="1" ht="11.25">
      <c r="A120" s="1850" t="s">
        <v>2251</v>
      </c>
      <c r="B120" s="1850" t="s">
        <v>16</v>
      </c>
      <c r="C120" s="1850" t="s">
        <v>2576</v>
      </c>
      <c r="D120" s="1850" t="s">
        <v>2577</v>
      </c>
      <c r="E120" s="1850" t="s">
        <v>2578</v>
      </c>
      <c r="F120" s="1850" t="s">
        <v>2536</v>
      </c>
      <c r="G120" s="1850" t="s">
        <v>2579</v>
      </c>
      <c r="H120" s="1850" t="s">
        <v>28</v>
      </c>
      <c r="I120" s="1850" t="s">
        <v>858</v>
      </c>
    </row>
    <row customHeight="1" ht="11.25">
      <c r="A121" s="1850" t="s">
        <v>2251</v>
      </c>
      <c r="B121" s="1850" t="s">
        <v>16</v>
      </c>
      <c r="C121" s="1850" t="s">
        <v>28</v>
      </c>
      <c r="D121" s="1850" t="s">
        <v>2310</v>
      </c>
      <c r="E121" s="1850" t="s">
        <v>2311</v>
      </c>
      <c r="F121" s="1850" t="s">
        <v>2259</v>
      </c>
      <c r="G121" s="1850" t="s">
        <v>28</v>
      </c>
      <c r="H121" s="1850" t="s">
        <v>28</v>
      </c>
      <c r="I121" s="1850" t="s">
        <v>858</v>
      </c>
    </row>
    <row customHeight="1" ht="11.25">
      <c r="A122" s="1850" t="s">
        <v>2251</v>
      </c>
      <c r="B122" s="1850" t="s">
        <v>16</v>
      </c>
      <c r="C122" s="1850" t="s">
        <v>2312</v>
      </c>
      <c r="D122" s="1850" t="s">
        <v>2313</v>
      </c>
      <c r="E122" s="1850" t="s">
        <v>2314</v>
      </c>
      <c r="F122" s="1850" t="s">
        <v>2315</v>
      </c>
      <c r="G122" s="1850" t="s">
        <v>2316</v>
      </c>
      <c r="H122" s="1850" t="s">
        <v>28</v>
      </c>
      <c r="I122" s="1850" t="s">
        <v>858</v>
      </c>
    </row>
    <row customHeight="1" ht="11.25">
      <c r="A123" s="1850" t="s">
        <v>2251</v>
      </c>
      <c r="B123" s="1850" t="s">
        <v>16</v>
      </c>
      <c r="C123" s="1850" t="s">
        <v>2317</v>
      </c>
      <c r="D123" s="1850" t="s">
        <v>2318</v>
      </c>
      <c r="E123" s="1850" t="s">
        <v>2319</v>
      </c>
      <c r="F123" s="1850" t="s">
        <v>2320</v>
      </c>
      <c r="G123" s="1850" t="s">
        <v>2321</v>
      </c>
      <c r="H123" s="1850" t="s">
        <v>28</v>
      </c>
      <c r="I123" s="1850" t="s">
        <v>858</v>
      </c>
    </row>
    <row customHeight="1" ht="11.25">
      <c r="A124" s="1850" t="s">
        <v>2251</v>
      </c>
      <c r="B124" s="1850" t="s">
        <v>16</v>
      </c>
      <c r="C124" s="1850" t="s">
        <v>2322</v>
      </c>
      <c r="D124" s="1850" t="s">
        <v>2323</v>
      </c>
      <c r="E124" s="1850" t="s">
        <v>2324</v>
      </c>
      <c r="F124" s="1850" t="s">
        <v>2259</v>
      </c>
      <c r="G124" s="1850" t="s">
        <v>2325</v>
      </c>
      <c r="H124" s="1850" t="s">
        <v>28</v>
      </c>
      <c r="I124" s="1850" t="s">
        <v>858</v>
      </c>
    </row>
    <row customHeight="1" ht="11.25">
      <c r="A125" s="1850" t="s">
        <v>2251</v>
      </c>
      <c r="B125" s="1850" t="s">
        <v>16</v>
      </c>
      <c r="C125" s="1850" t="s">
        <v>2580</v>
      </c>
      <c r="D125" s="1850" t="s">
        <v>2581</v>
      </c>
      <c r="E125" s="1850" t="s">
        <v>2582</v>
      </c>
      <c r="F125" s="1850" t="s">
        <v>2308</v>
      </c>
      <c r="G125" s="1850" t="s">
        <v>2583</v>
      </c>
      <c r="H125" s="1850" t="s">
        <v>28</v>
      </c>
      <c r="I125" s="1850" t="s">
        <v>858</v>
      </c>
    </row>
    <row customHeight="1" ht="11.25">
      <c r="A126" s="1850" t="s">
        <v>2251</v>
      </c>
      <c r="B126" s="1850" t="s">
        <v>16</v>
      </c>
      <c r="C126" s="1850" t="s">
        <v>2584</v>
      </c>
      <c r="D126" s="1850" t="s">
        <v>2585</v>
      </c>
      <c r="E126" s="1850" t="s">
        <v>2586</v>
      </c>
      <c r="F126" s="1850" t="s">
        <v>2380</v>
      </c>
      <c r="G126" s="1850" t="s">
        <v>2587</v>
      </c>
      <c r="H126" s="1850" t="s">
        <v>28</v>
      </c>
      <c r="I126" s="1850" t="s">
        <v>858</v>
      </c>
    </row>
    <row customHeight="1" ht="11.25">
      <c r="A127" s="1850" t="s">
        <v>2251</v>
      </c>
      <c r="B127" s="1850" t="s">
        <v>16</v>
      </c>
      <c r="C127" s="1850" t="s">
        <v>2588</v>
      </c>
      <c r="D127" s="1850" t="s">
        <v>2589</v>
      </c>
      <c r="E127" s="1850" t="s">
        <v>2590</v>
      </c>
      <c r="F127" s="1850" t="s">
        <v>2359</v>
      </c>
      <c r="G127" s="1850" t="s">
        <v>2591</v>
      </c>
      <c r="H127" s="1850" t="s">
        <v>28</v>
      </c>
      <c r="I127" s="1850" t="s">
        <v>858</v>
      </c>
    </row>
    <row customHeight="1" ht="11.25">
      <c r="A128" s="1850" t="s">
        <v>2251</v>
      </c>
      <c r="B128" s="1850" t="s">
        <v>16</v>
      </c>
      <c r="C128" s="1850" t="s">
        <v>2561</v>
      </c>
      <c r="D128" s="1850" t="s">
        <v>2562</v>
      </c>
      <c r="E128" s="1850" t="s">
        <v>2563</v>
      </c>
      <c r="F128" s="1850" t="s">
        <v>2385</v>
      </c>
      <c r="G128" s="1850" t="s">
        <v>2564</v>
      </c>
      <c r="H128" s="1850" t="s">
        <v>28</v>
      </c>
      <c r="I128" s="1850" t="s">
        <v>858</v>
      </c>
    </row>
    <row customHeight="1" ht="11.25">
      <c r="A129" s="1850" t="s">
        <v>2251</v>
      </c>
      <c r="B129" s="1850" t="s">
        <v>16</v>
      </c>
      <c r="C129" s="1850" t="s">
        <v>2326</v>
      </c>
      <c r="D129" s="1850" t="s">
        <v>2327</v>
      </c>
      <c r="E129" s="1850" t="s">
        <v>2328</v>
      </c>
      <c r="F129" s="1850" t="s">
        <v>2329</v>
      </c>
      <c r="G129" s="1850" t="s">
        <v>2330</v>
      </c>
      <c r="H129" s="1850" t="s">
        <v>28</v>
      </c>
      <c r="I129" s="1850" t="s">
        <v>858</v>
      </c>
    </row>
    <row customHeight="1" ht="11.25">
      <c r="A130" s="1850" t="s">
        <v>2251</v>
      </c>
      <c r="B130" s="1850" t="s">
        <v>16</v>
      </c>
      <c r="C130" s="1850" t="s">
        <v>2331</v>
      </c>
      <c r="D130" s="1850" t="s">
        <v>2332</v>
      </c>
      <c r="E130" s="1850" t="s">
        <v>2333</v>
      </c>
      <c r="F130" s="1850" t="s">
        <v>2334</v>
      </c>
      <c r="G130" s="1850" t="s">
        <v>2335</v>
      </c>
      <c r="H130" s="1850" t="s">
        <v>28</v>
      </c>
      <c r="I130" s="1850" t="s">
        <v>858</v>
      </c>
    </row>
    <row customHeight="1" ht="11.25">
      <c r="A131" s="1850" t="s">
        <v>2251</v>
      </c>
      <c r="B131" s="1850" t="s">
        <v>16</v>
      </c>
      <c r="C131" s="1850" t="s">
        <v>2336</v>
      </c>
      <c r="D131" s="1850" t="s">
        <v>2337</v>
      </c>
      <c r="E131" s="1850" t="s">
        <v>2338</v>
      </c>
      <c r="F131" s="1850" t="s">
        <v>2339</v>
      </c>
      <c r="G131" s="1850" t="s">
        <v>2340</v>
      </c>
      <c r="H131" s="1850" t="s">
        <v>28</v>
      </c>
      <c r="I131" s="1850" t="s">
        <v>858</v>
      </c>
    </row>
    <row customHeight="1" ht="11.25">
      <c r="A132" s="1850" t="s">
        <v>2251</v>
      </c>
      <c r="B132" s="1850" t="s">
        <v>16</v>
      </c>
      <c r="C132" s="1850" t="s">
        <v>2341</v>
      </c>
      <c r="D132" s="1850" t="s">
        <v>2342</v>
      </c>
      <c r="E132" s="1850" t="s">
        <v>2343</v>
      </c>
      <c r="F132" s="1850" t="s">
        <v>2344</v>
      </c>
      <c r="G132" s="1850" t="s">
        <v>2345</v>
      </c>
      <c r="H132" s="1850" t="s">
        <v>28</v>
      </c>
      <c r="I132" s="1850" t="s">
        <v>858</v>
      </c>
    </row>
    <row customHeight="1" ht="11.25">
      <c r="A133" s="1850" t="s">
        <v>2251</v>
      </c>
      <c r="B133" s="1850" t="s">
        <v>16</v>
      </c>
      <c r="C133" s="1850" t="s">
        <v>2346</v>
      </c>
      <c r="D133" s="1850" t="s">
        <v>2347</v>
      </c>
      <c r="E133" s="1850" t="s">
        <v>2348</v>
      </c>
      <c r="F133" s="1850" t="s">
        <v>2349</v>
      </c>
      <c r="G133" s="1850" t="s">
        <v>2350</v>
      </c>
      <c r="H133" s="1850" t="s">
        <v>28</v>
      </c>
      <c r="I133" s="1850" t="s">
        <v>858</v>
      </c>
    </row>
    <row customHeight="1" ht="11.25">
      <c r="A134" s="1850" t="s">
        <v>2251</v>
      </c>
      <c r="B134" s="1850" t="s">
        <v>16</v>
      </c>
      <c r="C134" s="1850" t="s">
        <v>2351</v>
      </c>
      <c r="D134" s="1850" t="s">
        <v>2352</v>
      </c>
      <c r="E134" s="1850" t="s">
        <v>2353</v>
      </c>
      <c r="F134" s="1850" t="s">
        <v>2354</v>
      </c>
      <c r="G134" s="1850" t="s">
        <v>2355</v>
      </c>
      <c r="H134" s="1850" t="s">
        <v>28</v>
      </c>
      <c r="I134" s="1850" t="s">
        <v>858</v>
      </c>
    </row>
    <row customHeight="1" ht="11.25">
      <c r="A135" s="1850" t="s">
        <v>2251</v>
      </c>
      <c r="B135" s="1850" t="s">
        <v>16</v>
      </c>
      <c r="C135" s="1850" t="s">
        <v>2364</v>
      </c>
      <c r="D135" s="1850" t="s">
        <v>2365</v>
      </c>
      <c r="E135" s="1850" t="s">
        <v>2366</v>
      </c>
      <c r="F135" s="1850" t="s">
        <v>2354</v>
      </c>
      <c r="G135" s="1850" t="s">
        <v>2367</v>
      </c>
      <c r="H135" s="1850" t="s">
        <v>28</v>
      </c>
      <c r="I135" s="1850" t="s">
        <v>858</v>
      </c>
    </row>
    <row customHeight="1" ht="11.25">
      <c r="A136" s="1850" t="s">
        <v>2251</v>
      </c>
      <c r="B136" s="1850" t="s">
        <v>16</v>
      </c>
      <c r="C136" s="1850" t="s">
        <v>2368</v>
      </c>
      <c r="D136" s="1850" t="s">
        <v>2369</v>
      </c>
      <c r="E136" s="1850" t="s">
        <v>2370</v>
      </c>
      <c r="F136" s="1850" t="s">
        <v>2371</v>
      </c>
      <c r="G136" s="1850" t="s">
        <v>2372</v>
      </c>
      <c r="H136" s="1850" t="s">
        <v>28</v>
      </c>
      <c r="I136" s="1850" t="s">
        <v>858</v>
      </c>
    </row>
    <row customHeight="1" ht="11.25">
      <c r="A137" s="1850" t="s">
        <v>2251</v>
      </c>
      <c r="B137" s="1850" t="s">
        <v>16</v>
      </c>
      <c r="C137" s="1850" t="s">
        <v>2592</v>
      </c>
      <c r="D137" s="1850" t="s">
        <v>2593</v>
      </c>
      <c r="E137" s="1850" t="s">
        <v>2594</v>
      </c>
      <c r="F137" s="1850" t="s">
        <v>2259</v>
      </c>
      <c r="G137" s="1850" t="s">
        <v>2595</v>
      </c>
      <c r="H137" s="1850" t="s">
        <v>28</v>
      </c>
      <c r="I137" s="1850" t="s">
        <v>858</v>
      </c>
    </row>
    <row customHeight="1" ht="11.25">
      <c r="A138" s="1850" t="s">
        <v>2251</v>
      </c>
      <c r="B138" s="1850" t="s">
        <v>16</v>
      </c>
      <c r="C138" s="1850" t="s">
        <v>2596</v>
      </c>
      <c r="D138" s="1850" t="s">
        <v>2597</v>
      </c>
      <c r="E138" s="1850" t="s">
        <v>2598</v>
      </c>
      <c r="F138" s="1850" t="s">
        <v>2349</v>
      </c>
      <c r="G138" s="1850" t="s">
        <v>2381</v>
      </c>
      <c r="H138" s="1850" t="s">
        <v>28</v>
      </c>
      <c r="I138" s="1850" t="s">
        <v>858</v>
      </c>
    </row>
    <row customHeight="1" ht="11.25">
      <c r="A139" s="1850" t="s">
        <v>2251</v>
      </c>
      <c r="B139" s="1850" t="s">
        <v>16</v>
      </c>
      <c r="C139" s="1850" t="s">
        <v>2382</v>
      </c>
      <c r="D139" s="1850" t="s">
        <v>2383</v>
      </c>
      <c r="E139" s="1850" t="s">
        <v>2384</v>
      </c>
      <c r="F139" s="1850" t="s">
        <v>2385</v>
      </c>
      <c r="G139" s="1850" t="s">
        <v>2386</v>
      </c>
      <c r="H139" s="1850" t="s">
        <v>28</v>
      </c>
      <c r="I139" s="1850" t="s">
        <v>858</v>
      </c>
    </row>
    <row customHeight="1" ht="11.25">
      <c r="A140" s="1850" t="s">
        <v>2251</v>
      </c>
      <c r="B140" s="1850" t="s">
        <v>16</v>
      </c>
      <c r="C140" s="1850" t="s">
        <v>2387</v>
      </c>
      <c r="D140" s="1850" t="s">
        <v>2388</v>
      </c>
      <c r="E140" s="1850" t="s">
        <v>2389</v>
      </c>
      <c r="F140" s="1850" t="s">
        <v>2315</v>
      </c>
      <c r="G140" s="1850" t="s">
        <v>2390</v>
      </c>
      <c r="H140" s="1850" t="s">
        <v>28</v>
      </c>
      <c r="I140" s="1850" t="s">
        <v>858</v>
      </c>
    </row>
    <row customHeight="1" ht="11.25">
      <c r="A141" s="1850" t="s">
        <v>2251</v>
      </c>
      <c r="B141" s="1850" t="s">
        <v>16</v>
      </c>
      <c r="C141" s="1850" t="s">
        <v>2599</v>
      </c>
      <c r="D141" s="1850" t="s">
        <v>2600</v>
      </c>
      <c r="E141" s="1850" t="s">
        <v>2601</v>
      </c>
      <c r="F141" s="1850" t="s">
        <v>2441</v>
      </c>
      <c r="G141" s="1850" t="s">
        <v>2602</v>
      </c>
      <c r="H141" s="1850" t="s">
        <v>28</v>
      </c>
      <c r="I141" s="1850" t="s">
        <v>858</v>
      </c>
    </row>
    <row customHeight="1" ht="11.25">
      <c r="A142" s="1850" t="s">
        <v>2251</v>
      </c>
      <c r="B142" s="1850" t="s">
        <v>16</v>
      </c>
      <c r="C142" s="1850" t="s">
        <v>2603</v>
      </c>
      <c r="D142" s="1850" t="s">
        <v>2604</v>
      </c>
      <c r="E142" s="1850" t="s">
        <v>2605</v>
      </c>
      <c r="F142" s="1850" t="s">
        <v>2354</v>
      </c>
      <c r="G142" s="1850" t="s">
        <v>2606</v>
      </c>
      <c r="H142" s="1850" t="s">
        <v>28</v>
      </c>
      <c r="I142" s="1850" t="s">
        <v>858</v>
      </c>
    </row>
    <row customHeight="1" ht="11.25">
      <c r="A143" s="1850" t="s">
        <v>2251</v>
      </c>
      <c r="B143" s="1850" t="s">
        <v>16</v>
      </c>
      <c r="C143" s="1850" t="s">
        <v>2607</v>
      </c>
      <c r="D143" s="1850" t="s">
        <v>2608</v>
      </c>
      <c r="E143" s="1850" t="s">
        <v>2609</v>
      </c>
      <c r="F143" s="1850" t="s">
        <v>2398</v>
      </c>
      <c r="G143" s="1850" t="s">
        <v>2610</v>
      </c>
      <c r="H143" s="1850" t="s">
        <v>28</v>
      </c>
      <c r="I143" s="1850" t="s">
        <v>858</v>
      </c>
    </row>
    <row customHeight="1" ht="11.25">
      <c r="A144" s="1850" t="s">
        <v>2251</v>
      </c>
      <c r="B144" s="1850" t="s">
        <v>16</v>
      </c>
      <c r="C144" s="1850" t="s">
        <v>2400</v>
      </c>
      <c r="D144" s="1850" t="s">
        <v>2401</v>
      </c>
      <c r="E144" s="1850" t="s">
        <v>2402</v>
      </c>
      <c r="F144" s="1850" t="s">
        <v>2403</v>
      </c>
      <c r="G144" s="1850" t="s">
        <v>2404</v>
      </c>
      <c r="H144" s="1850" t="s">
        <v>28</v>
      </c>
      <c r="I144" s="1850" t="s">
        <v>858</v>
      </c>
    </row>
    <row customHeight="1" ht="11.25">
      <c r="A145" s="1850" t="s">
        <v>2251</v>
      </c>
      <c r="B145" s="1850" t="s">
        <v>16</v>
      </c>
      <c r="C145" s="1850" t="s">
        <v>2410</v>
      </c>
      <c r="D145" s="1850" t="s">
        <v>2411</v>
      </c>
      <c r="E145" s="1850" t="s">
        <v>2412</v>
      </c>
      <c r="F145" s="1850" t="s">
        <v>2413</v>
      </c>
      <c r="G145" s="1850" t="s">
        <v>2414</v>
      </c>
      <c r="H145" s="1850" t="s">
        <v>28</v>
      </c>
      <c r="I145" s="1850" t="s">
        <v>858</v>
      </c>
    </row>
    <row customHeight="1" ht="11.25">
      <c r="A146" s="1850" t="s">
        <v>2251</v>
      </c>
      <c r="B146" s="1850" t="s">
        <v>16</v>
      </c>
      <c r="C146" s="1850" t="s">
        <v>2415</v>
      </c>
      <c r="D146" s="1850" t="s">
        <v>2416</v>
      </c>
      <c r="E146" s="1850" t="s">
        <v>2417</v>
      </c>
      <c r="F146" s="1850" t="s">
        <v>2329</v>
      </c>
      <c r="G146" s="1850" t="s">
        <v>2418</v>
      </c>
      <c r="H146" s="1850" t="s">
        <v>28</v>
      </c>
      <c r="I146" s="1850" t="s">
        <v>858</v>
      </c>
    </row>
    <row customHeight="1" ht="11.25">
      <c r="A147" s="1850" t="s">
        <v>2251</v>
      </c>
      <c r="B147" s="1850" t="s">
        <v>16</v>
      </c>
      <c r="C147" s="1850" t="s">
        <v>2611</v>
      </c>
      <c r="D147" s="1850" t="s">
        <v>2612</v>
      </c>
      <c r="E147" s="1850" t="s">
        <v>2613</v>
      </c>
      <c r="F147" s="1850" t="s">
        <v>2303</v>
      </c>
      <c r="G147" s="1850" t="s">
        <v>2614</v>
      </c>
      <c r="H147" s="1850" t="s">
        <v>28</v>
      </c>
      <c r="I147" s="1850" t="s">
        <v>858</v>
      </c>
    </row>
    <row customHeight="1" ht="11.25">
      <c r="A148" s="1850" t="s">
        <v>2251</v>
      </c>
      <c r="B148" s="1850" t="s">
        <v>16</v>
      </c>
      <c r="C148" s="1850" t="s">
        <v>2419</v>
      </c>
      <c r="D148" s="1850" t="s">
        <v>2420</v>
      </c>
      <c r="E148" s="1850" t="s">
        <v>2421</v>
      </c>
      <c r="F148" s="1850" t="s">
        <v>2422</v>
      </c>
      <c r="G148" s="1850" t="s">
        <v>2423</v>
      </c>
      <c r="H148" s="1850" t="s">
        <v>28</v>
      </c>
      <c r="I148" s="1850" t="s">
        <v>858</v>
      </c>
    </row>
    <row customHeight="1" ht="11.25">
      <c r="A149" s="1850" t="s">
        <v>2251</v>
      </c>
      <c r="B149" s="1850" t="s">
        <v>16</v>
      </c>
      <c r="C149" s="1850" t="s">
        <v>2424</v>
      </c>
      <c r="D149" s="1850" t="s">
        <v>2425</v>
      </c>
      <c r="E149" s="1850" t="s">
        <v>2426</v>
      </c>
      <c r="F149" s="1850" t="s">
        <v>2298</v>
      </c>
      <c r="G149" s="1850" t="s">
        <v>2427</v>
      </c>
      <c r="H149" s="1850" t="s">
        <v>28</v>
      </c>
      <c r="I149" s="1850" t="s">
        <v>858</v>
      </c>
    </row>
    <row customHeight="1" ht="11.25">
      <c r="A150" s="1850" t="s">
        <v>2251</v>
      </c>
      <c r="B150" s="1850" t="s">
        <v>16</v>
      </c>
      <c r="C150" s="1850" t="s">
        <v>2428</v>
      </c>
      <c r="D150" s="1850" t="s">
        <v>2429</v>
      </c>
      <c r="E150" s="1850" t="s">
        <v>2430</v>
      </c>
      <c r="F150" s="1850" t="s">
        <v>2431</v>
      </c>
      <c r="G150" s="1850" t="s">
        <v>2432</v>
      </c>
      <c r="H150" s="1850" t="s">
        <v>28</v>
      </c>
      <c r="I150" s="1850" t="s">
        <v>858</v>
      </c>
    </row>
    <row customHeight="1" ht="11.25">
      <c r="A151" s="1850" t="s">
        <v>2251</v>
      </c>
      <c r="B151" s="1850" t="s">
        <v>16</v>
      </c>
      <c r="C151" s="1850" t="s">
        <v>2615</v>
      </c>
      <c r="D151" s="1850" t="s">
        <v>2616</v>
      </c>
      <c r="E151" s="1850" t="s">
        <v>2617</v>
      </c>
      <c r="F151" s="1850" t="s">
        <v>2276</v>
      </c>
      <c r="G151" s="1850" t="s">
        <v>2618</v>
      </c>
      <c r="H151" s="1850" t="s">
        <v>28</v>
      </c>
      <c r="I151" s="1850" t="s">
        <v>858</v>
      </c>
    </row>
    <row customHeight="1" ht="11.25">
      <c r="A152" s="1850" t="s">
        <v>2251</v>
      </c>
      <c r="B152" s="1850" t="s">
        <v>16</v>
      </c>
      <c r="C152" s="1850" t="s">
        <v>2433</v>
      </c>
      <c r="D152" s="1850" t="s">
        <v>2434</v>
      </c>
      <c r="E152" s="1850" t="s">
        <v>2435</v>
      </c>
      <c r="F152" s="1850" t="s">
        <v>2436</v>
      </c>
      <c r="G152" s="1850" t="s">
        <v>2437</v>
      </c>
      <c r="H152" s="1850" t="s">
        <v>28</v>
      </c>
      <c r="I152" s="1850" t="s">
        <v>858</v>
      </c>
    </row>
    <row customHeight="1" ht="11.25">
      <c r="A153" s="1850" t="s">
        <v>2251</v>
      </c>
      <c r="B153" s="1850" t="s">
        <v>16</v>
      </c>
      <c r="C153" s="1850" t="s">
        <v>2619</v>
      </c>
      <c r="D153" s="1850" t="s">
        <v>2620</v>
      </c>
      <c r="E153" s="1850" t="s">
        <v>2621</v>
      </c>
      <c r="F153" s="1850" t="s">
        <v>2422</v>
      </c>
      <c r="G153" s="1850" t="s">
        <v>2622</v>
      </c>
      <c r="H153" s="1850" t="s">
        <v>28</v>
      </c>
      <c r="I153" s="1850" t="s">
        <v>858</v>
      </c>
    </row>
    <row customHeight="1" ht="11.25">
      <c r="A154" s="1850" t="s">
        <v>2251</v>
      </c>
      <c r="B154" s="1850" t="s">
        <v>16</v>
      </c>
      <c r="C154" s="1850" t="s">
        <v>2623</v>
      </c>
      <c r="D154" s="1850" t="s">
        <v>2624</v>
      </c>
      <c r="E154" s="1850" t="s">
        <v>2625</v>
      </c>
      <c r="F154" s="1850" t="s">
        <v>2441</v>
      </c>
      <c r="G154" s="1850" t="s">
        <v>28</v>
      </c>
      <c r="H154" s="1850" t="s">
        <v>28</v>
      </c>
      <c r="I154" s="1850" t="s">
        <v>858</v>
      </c>
    </row>
    <row customHeight="1" ht="11.25">
      <c r="A155" s="1850" t="s">
        <v>2251</v>
      </c>
      <c r="B155" s="1850" t="s">
        <v>16</v>
      </c>
      <c r="C155" s="1850" t="s">
        <v>2626</v>
      </c>
      <c r="D155" s="1850" t="s">
        <v>2627</v>
      </c>
      <c r="E155" s="1850" t="s">
        <v>2628</v>
      </c>
      <c r="F155" s="1850" t="s">
        <v>2408</v>
      </c>
      <c r="G155" s="1850" t="s">
        <v>2629</v>
      </c>
      <c r="H155" s="1850" t="s">
        <v>28</v>
      </c>
      <c r="I155" s="1850" t="s">
        <v>858</v>
      </c>
    </row>
    <row customHeight="1" ht="11.25">
      <c r="A156" s="1850" t="s">
        <v>2251</v>
      </c>
      <c r="B156" s="1850" t="s">
        <v>16</v>
      </c>
      <c r="C156" s="1850" t="s">
        <v>2454</v>
      </c>
      <c r="D156" s="1850" t="s">
        <v>2455</v>
      </c>
      <c r="E156" s="1850" t="s">
        <v>2456</v>
      </c>
      <c r="F156" s="1850" t="s">
        <v>2457</v>
      </c>
      <c r="G156" s="1850" t="s">
        <v>2458</v>
      </c>
      <c r="H156" s="1850" t="s">
        <v>28</v>
      </c>
      <c r="I156" s="1850" t="s">
        <v>858</v>
      </c>
    </row>
    <row customHeight="1" ht="11.25">
      <c r="A157" s="1850" t="s">
        <v>2251</v>
      </c>
      <c r="B157" s="1850" t="s">
        <v>16</v>
      </c>
      <c r="C157" s="1850" t="s">
        <v>2459</v>
      </c>
      <c r="D157" s="1850" t="s">
        <v>2460</v>
      </c>
      <c r="E157" s="1850" t="s">
        <v>2461</v>
      </c>
      <c r="F157" s="1850" t="s">
        <v>2462</v>
      </c>
      <c r="G157" s="1850" t="s">
        <v>2463</v>
      </c>
      <c r="H157" s="1850" t="s">
        <v>28</v>
      </c>
      <c r="I157" s="1850" t="s">
        <v>858</v>
      </c>
    </row>
    <row customHeight="1" ht="11.25">
      <c r="A158" s="1850" t="s">
        <v>2251</v>
      </c>
      <c r="B158" s="1850" t="s">
        <v>16</v>
      </c>
      <c r="C158" s="1850" t="s">
        <v>2488</v>
      </c>
      <c r="D158" s="1850" t="s">
        <v>2489</v>
      </c>
      <c r="E158" s="1850" t="s">
        <v>2490</v>
      </c>
      <c r="F158" s="1850" t="s">
        <v>2315</v>
      </c>
      <c r="G158" s="1850" t="s">
        <v>2491</v>
      </c>
      <c r="H158" s="1850" t="s">
        <v>28</v>
      </c>
      <c r="I158" s="1850" t="s">
        <v>858</v>
      </c>
    </row>
    <row customHeight="1" ht="11.25">
      <c r="A159" s="1850" t="s">
        <v>2251</v>
      </c>
      <c r="B159" s="1850" t="s">
        <v>16</v>
      </c>
      <c r="C159" s="1850" t="s">
        <v>2500</v>
      </c>
      <c r="D159" s="1850" t="s">
        <v>2501</v>
      </c>
      <c r="E159" s="1850" t="s">
        <v>2502</v>
      </c>
      <c r="F159" s="1850" t="s">
        <v>2298</v>
      </c>
      <c r="G159" s="1850" t="s">
        <v>2503</v>
      </c>
      <c r="H159" s="1850" t="s">
        <v>28</v>
      </c>
      <c r="I159" s="1850" t="s">
        <v>858</v>
      </c>
    </row>
    <row customHeight="1" ht="11.25">
      <c r="A160" s="1850" t="s">
        <v>2251</v>
      </c>
      <c r="B160" s="1850" t="s">
        <v>16</v>
      </c>
      <c r="C160" s="1850" t="s">
        <v>2630</v>
      </c>
      <c r="D160" s="1850" t="s">
        <v>2631</v>
      </c>
      <c r="E160" s="1850" t="s">
        <v>2632</v>
      </c>
      <c r="F160" s="1850" t="s">
        <v>2259</v>
      </c>
      <c r="G160" s="1850" t="s">
        <v>28</v>
      </c>
      <c r="H160" s="1850" t="s">
        <v>28</v>
      </c>
      <c r="I160" s="1850" t="s">
        <v>858</v>
      </c>
    </row>
    <row customHeight="1" ht="11.25">
      <c r="A161" s="1850" t="s">
        <v>2251</v>
      </c>
      <c r="B161" s="1850" t="s">
        <v>16</v>
      </c>
      <c r="C161" s="1850" t="s">
        <v>2524</v>
      </c>
      <c r="D161" s="1850" t="s">
        <v>2525</v>
      </c>
      <c r="E161" s="1850" t="s">
        <v>2254</v>
      </c>
      <c r="F161" s="1850" t="s">
        <v>2526</v>
      </c>
      <c r="G161" s="1850" t="s">
        <v>2527</v>
      </c>
      <c r="H161" s="1850" t="s">
        <v>28</v>
      </c>
      <c r="I161" s="1850" t="s">
        <v>858</v>
      </c>
    </row>
    <row customHeight="1" ht="11.25">
      <c r="A162" s="1850" t="s">
        <v>2251</v>
      </c>
      <c r="B162" s="1850" t="s">
        <v>16</v>
      </c>
      <c r="C162" s="1850" t="s">
        <v>13</v>
      </c>
      <c r="D162" s="1850" t="s">
        <v>47</v>
      </c>
      <c r="E162" s="1850" t="s">
        <v>50</v>
      </c>
      <c r="F162" s="1850" t="s">
        <v>52</v>
      </c>
      <c r="G162" s="1850" t="s">
        <v>2528</v>
      </c>
      <c r="H162" s="1850" t="s">
        <v>28</v>
      </c>
      <c r="I162" s="1850" t="s">
        <v>858</v>
      </c>
    </row>
    <row customHeight="1" ht="11.25">
      <c r="A163" s="1850" t="s">
        <v>2251</v>
      </c>
      <c r="B163" s="1850" t="s">
        <v>16</v>
      </c>
      <c r="C163" s="1850" t="s">
        <v>2633</v>
      </c>
      <c r="D163" s="1850" t="s">
        <v>2634</v>
      </c>
      <c r="E163" s="1850" t="s">
        <v>2635</v>
      </c>
      <c r="F163" s="1850" t="s">
        <v>2636</v>
      </c>
      <c r="G163" s="1850" t="s">
        <v>2637</v>
      </c>
      <c r="H163" s="1850" t="s">
        <v>28</v>
      </c>
      <c r="I163" s="1850" t="s">
        <v>858</v>
      </c>
    </row>
    <row customHeight="1" ht="11.25">
      <c r="A164" s="1850" t="s">
        <v>2251</v>
      </c>
      <c r="B164" s="1850" t="s">
        <v>16</v>
      </c>
      <c r="C164" s="1850" t="s">
        <v>2638</v>
      </c>
      <c r="D164" s="1850" t="s">
        <v>2639</v>
      </c>
      <c r="E164" s="1850" t="s">
        <v>2640</v>
      </c>
      <c r="F164" s="1850" t="s">
        <v>2320</v>
      </c>
      <c r="G164" s="1850" t="s">
        <v>2641</v>
      </c>
      <c r="H164" s="1850" t="s">
        <v>28</v>
      </c>
      <c r="I164" s="1850" t="s">
        <v>858</v>
      </c>
    </row>
    <row customHeight="1" ht="11.25">
      <c r="A165" s="1850" t="s">
        <v>2251</v>
      </c>
      <c r="B165" s="1850" t="s">
        <v>16</v>
      </c>
      <c r="C165" s="1850" t="s">
        <v>2533</v>
      </c>
      <c r="D165" s="1850" t="s">
        <v>2534</v>
      </c>
      <c r="E165" s="1850" t="s">
        <v>2535</v>
      </c>
      <c r="F165" s="1850" t="s">
        <v>2536</v>
      </c>
      <c r="G165" s="1850" t="s">
        <v>2537</v>
      </c>
      <c r="H165" s="1850" t="s">
        <v>28</v>
      </c>
      <c r="I165" s="1850" t="s">
        <v>858</v>
      </c>
    </row>
    <row customHeight="1" ht="11.25">
      <c r="A166" s="1850" t="s">
        <v>2251</v>
      </c>
      <c r="B166" s="1850" t="s">
        <v>16</v>
      </c>
      <c r="C166" s="1850" t="s">
        <v>2542</v>
      </c>
      <c r="D166" s="1850" t="s">
        <v>2543</v>
      </c>
      <c r="E166" s="1850" t="s">
        <v>2544</v>
      </c>
      <c r="F166" s="1850" t="s">
        <v>2385</v>
      </c>
      <c r="G166" s="1850" t="s">
        <v>2545</v>
      </c>
      <c r="H166" s="1850" t="s">
        <v>28</v>
      </c>
      <c r="I166" s="1850" t="s">
        <v>858</v>
      </c>
    </row>
    <row customHeight="1" ht="11.25">
      <c r="A167" s="1850" t="s">
        <v>2251</v>
      </c>
      <c r="B167" s="1850" t="s">
        <v>16</v>
      </c>
      <c r="C167" s="1850" t="s">
        <v>2546</v>
      </c>
      <c r="D167" s="1850" t="s">
        <v>2547</v>
      </c>
      <c r="E167" s="1850" t="s">
        <v>2548</v>
      </c>
      <c r="F167" s="1850" t="s">
        <v>2259</v>
      </c>
      <c r="G167" s="1850" t="s">
        <v>28</v>
      </c>
      <c r="H167" s="1850" t="s">
        <v>28</v>
      </c>
      <c r="I167" s="1850" t="s">
        <v>858</v>
      </c>
    </row>
    <row customHeight="1" ht="11.25">
      <c r="A168" s="1850" t="s">
        <v>2251</v>
      </c>
      <c r="B168" s="1850" t="s">
        <v>16</v>
      </c>
      <c r="C168" s="1850" t="s">
        <v>2642</v>
      </c>
      <c r="D168" s="1850" t="s">
        <v>2643</v>
      </c>
      <c r="E168" s="1850" t="s">
        <v>2644</v>
      </c>
      <c r="F168" s="1850" t="s">
        <v>2422</v>
      </c>
      <c r="G168" s="1850" t="s">
        <v>2645</v>
      </c>
      <c r="H168" s="1850" t="s">
        <v>28</v>
      </c>
      <c r="I168" s="1850" t="s">
        <v>858</v>
      </c>
    </row>
    <row customHeight="1" ht="11.25">
      <c r="A169" s="1850" t="s">
        <v>2251</v>
      </c>
      <c r="B169" s="1850" t="s">
        <v>16</v>
      </c>
      <c r="C169" s="1850" t="s">
        <v>2549</v>
      </c>
      <c r="D169" s="1850" t="s">
        <v>2550</v>
      </c>
      <c r="E169" s="1850" t="s">
        <v>2551</v>
      </c>
      <c r="F169" s="1850" t="s">
        <v>2536</v>
      </c>
      <c r="G169" s="1850" t="s">
        <v>2552</v>
      </c>
      <c r="H169" s="1850" t="s">
        <v>28</v>
      </c>
      <c r="I169" s="1850" t="s">
        <v>858</v>
      </c>
    </row>
    <row customHeight="1" ht="11.25">
      <c r="A170" s="1850" t="s">
        <v>2251</v>
      </c>
      <c r="B170" s="1850" t="s">
        <v>16</v>
      </c>
      <c r="C170" s="1850" t="s">
        <v>2553</v>
      </c>
      <c r="D170" s="1850" t="s">
        <v>2554</v>
      </c>
      <c r="E170" s="1850" t="s">
        <v>2555</v>
      </c>
      <c r="F170" s="1850" t="s">
        <v>2556</v>
      </c>
      <c r="G170" s="1850" t="s">
        <v>2557</v>
      </c>
      <c r="H170" s="1850" t="s">
        <v>28</v>
      </c>
      <c r="I170" s="1850" t="s">
        <v>858</v>
      </c>
    </row>
    <row customHeight="1" ht="11.25">
      <c r="A171" s="1850" t="s">
        <v>2251</v>
      </c>
      <c r="B171" s="1850" t="s">
        <v>16</v>
      </c>
      <c r="C171" s="1850" t="s">
        <v>2558</v>
      </c>
      <c r="D171" s="1850" t="s">
        <v>2559</v>
      </c>
      <c r="E171" s="1850" t="s">
        <v>2555</v>
      </c>
      <c r="F171" s="1850" t="s">
        <v>2560</v>
      </c>
      <c r="G171" s="1850" t="s">
        <v>28</v>
      </c>
      <c r="H171" s="1850" t="s">
        <v>28</v>
      </c>
      <c r="I171" s="1850" t="s">
        <v>858</v>
      </c>
    </row>
    <row customHeight="1" ht="11.25">
      <c r="A172" s="1850" t="s">
        <v>2251</v>
      </c>
      <c r="B172" s="1850" t="s">
        <v>16</v>
      </c>
      <c r="C172" s="1850" t="s">
        <v>2568</v>
      </c>
      <c r="D172" s="1850" t="s">
        <v>2569</v>
      </c>
      <c r="E172" s="1850" t="s">
        <v>2570</v>
      </c>
      <c r="F172" s="1850" t="s">
        <v>2259</v>
      </c>
      <c r="G172" s="1850" t="s">
        <v>2571</v>
      </c>
      <c r="H172" s="1850" t="s">
        <v>28</v>
      </c>
      <c r="I172" s="1850" t="s">
        <v>911</v>
      </c>
    </row>
    <row customHeight="1" ht="11.25">
      <c r="A173" s="1850" t="s">
        <v>2251</v>
      </c>
      <c r="B173" s="1850" t="s">
        <v>16</v>
      </c>
      <c r="C173" s="1850" t="s">
        <v>2252</v>
      </c>
      <c r="D173" s="1850" t="s">
        <v>2253</v>
      </c>
      <c r="E173" s="1850" t="s">
        <v>2254</v>
      </c>
      <c r="F173" s="1850" t="s">
        <v>2255</v>
      </c>
      <c r="G173" s="1850" t="s">
        <v>28</v>
      </c>
      <c r="H173" s="1850" t="s">
        <v>28</v>
      </c>
      <c r="I173" s="1850" t="s">
        <v>911</v>
      </c>
    </row>
    <row customHeight="1" ht="11.25">
      <c r="A174" s="1850" t="s">
        <v>2251</v>
      </c>
      <c r="B174" s="1850" t="s">
        <v>16</v>
      </c>
      <c r="C174" s="1850" t="s">
        <v>2572</v>
      </c>
      <c r="D174" s="1850" t="s">
        <v>2573</v>
      </c>
      <c r="E174" s="1850" t="s">
        <v>2574</v>
      </c>
      <c r="F174" s="1850" t="s">
        <v>2289</v>
      </c>
      <c r="G174" s="1850" t="s">
        <v>2575</v>
      </c>
      <c r="H174" s="1850" t="s">
        <v>28</v>
      </c>
      <c r="I174" s="1850" t="s">
        <v>911</v>
      </c>
    </row>
    <row customHeight="1" ht="11.25">
      <c r="A175" s="1850" t="s">
        <v>2251</v>
      </c>
      <c r="B175" s="1850" t="s">
        <v>16</v>
      </c>
      <c r="C175" s="1850" t="s">
        <v>2286</v>
      </c>
      <c r="D175" s="1850" t="s">
        <v>2287</v>
      </c>
      <c r="E175" s="1850" t="s">
        <v>2288</v>
      </c>
      <c r="F175" s="1850" t="s">
        <v>2289</v>
      </c>
      <c r="G175" s="1850" t="s">
        <v>2290</v>
      </c>
      <c r="H175" s="1850" t="s">
        <v>28</v>
      </c>
      <c r="I175" s="1850" t="s">
        <v>911</v>
      </c>
    </row>
    <row customHeight="1" ht="11.25">
      <c r="A176" s="1850" t="s">
        <v>2251</v>
      </c>
      <c r="B176" s="1850" t="s">
        <v>16</v>
      </c>
      <c r="C176" s="1850" t="s">
        <v>2295</v>
      </c>
      <c r="D176" s="1850" t="s">
        <v>2296</v>
      </c>
      <c r="E176" s="1850" t="s">
        <v>2297</v>
      </c>
      <c r="F176" s="1850" t="s">
        <v>2298</v>
      </c>
      <c r="G176" s="1850" t="s">
        <v>2299</v>
      </c>
      <c r="H176" s="1850" t="s">
        <v>28</v>
      </c>
      <c r="I176" s="1850" t="s">
        <v>911</v>
      </c>
    </row>
    <row customHeight="1" ht="11.25">
      <c r="A177" s="1850" t="s">
        <v>2251</v>
      </c>
      <c r="B177" s="1850" t="s">
        <v>16</v>
      </c>
      <c r="C177" s="1850" t="s">
        <v>2300</v>
      </c>
      <c r="D177" s="1850" t="s">
        <v>2301</v>
      </c>
      <c r="E177" s="1850" t="s">
        <v>2302</v>
      </c>
      <c r="F177" s="1850" t="s">
        <v>2303</v>
      </c>
      <c r="G177" s="1850" t="s">
        <v>2304</v>
      </c>
      <c r="H177" s="1850" t="s">
        <v>28</v>
      </c>
      <c r="I177" s="1850" t="s">
        <v>911</v>
      </c>
    </row>
    <row customHeight="1" ht="11.25">
      <c r="A178" s="1850" t="s">
        <v>2251</v>
      </c>
      <c r="B178" s="1850" t="s">
        <v>16</v>
      </c>
      <c r="C178" s="1850" t="s">
        <v>2305</v>
      </c>
      <c r="D178" s="1850" t="s">
        <v>2306</v>
      </c>
      <c r="E178" s="1850" t="s">
        <v>2307</v>
      </c>
      <c r="F178" s="1850" t="s">
        <v>2308</v>
      </c>
      <c r="G178" s="1850" t="s">
        <v>2309</v>
      </c>
      <c r="H178" s="1850" t="s">
        <v>28</v>
      </c>
      <c r="I178" s="1850" t="s">
        <v>911</v>
      </c>
    </row>
    <row customHeight="1" ht="11.25">
      <c r="A179" s="1850" t="s">
        <v>2251</v>
      </c>
      <c r="B179" s="1850" t="s">
        <v>16</v>
      </c>
      <c r="C179" s="1850" t="s">
        <v>28</v>
      </c>
      <c r="D179" s="1850" t="s">
        <v>2310</v>
      </c>
      <c r="E179" s="1850" t="s">
        <v>2311</v>
      </c>
      <c r="F179" s="1850" t="s">
        <v>2259</v>
      </c>
      <c r="G179" s="1850" t="s">
        <v>28</v>
      </c>
      <c r="H179" s="1850" t="s">
        <v>28</v>
      </c>
      <c r="I179" s="1850" t="s">
        <v>911</v>
      </c>
    </row>
    <row customHeight="1" ht="11.25">
      <c r="A180" s="1850" t="s">
        <v>2251</v>
      </c>
      <c r="B180" s="1850" t="s">
        <v>16</v>
      </c>
      <c r="C180" s="1850" t="s">
        <v>2312</v>
      </c>
      <c r="D180" s="1850" t="s">
        <v>2313</v>
      </c>
      <c r="E180" s="1850" t="s">
        <v>2314</v>
      </c>
      <c r="F180" s="1850" t="s">
        <v>2315</v>
      </c>
      <c r="G180" s="1850" t="s">
        <v>2316</v>
      </c>
      <c r="H180" s="1850" t="s">
        <v>28</v>
      </c>
      <c r="I180" s="1850" t="s">
        <v>911</v>
      </c>
    </row>
    <row customHeight="1" ht="11.25">
      <c r="A181" s="1850" t="s">
        <v>2251</v>
      </c>
      <c r="B181" s="1850" t="s">
        <v>16</v>
      </c>
      <c r="C181" s="1850" t="s">
        <v>2317</v>
      </c>
      <c r="D181" s="1850" t="s">
        <v>2318</v>
      </c>
      <c r="E181" s="1850" t="s">
        <v>2319</v>
      </c>
      <c r="F181" s="1850" t="s">
        <v>2320</v>
      </c>
      <c r="G181" s="1850" t="s">
        <v>2321</v>
      </c>
      <c r="H181" s="1850" t="s">
        <v>28</v>
      </c>
      <c r="I181" s="1850" t="s">
        <v>911</v>
      </c>
    </row>
    <row customHeight="1" ht="11.25">
      <c r="A182" s="1850" t="s">
        <v>2251</v>
      </c>
      <c r="B182" s="1850" t="s">
        <v>16</v>
      </c>
      <c r="C182" s="1850" t="s">
        <v>2322</v>
      </c>
      <c r="D182" s="1850" t="s">
        <v>2323</v>
      </c>
      <c r="E182" s="1850" t="s">
        <v>2324</v>
      </c>
      <c r="F182" s="1850" t="s">
        <v>2259</v>
      </c>
      <c r="G182" s="1850" t="s">
        <v>2325</v>
      </c>
      <c r="H182" s="1850" t="s">
        <v>28</v>
      </c>
      <c r="I182" s="1850" t="s">
        <v>911</v>
      </c>
    </row>
    <row customHeight="1" ht="11.25">
      <c r="A183" s="1850" t="s">
        <v>2251</v>
      </c>
      <c r="B183" s="1850" t="s">
        <v>16</v>
      </c>
      <c r="C183" s="1850" t="s">
        <v>2580</v>
      </c>
      <c r="D183" s="1850" t="s">
        <v>2581</v>
      </c>
      <c r="E183" s="1850" t="s">
        <v>2582</v>
      </c>
      <c r="F183" s="1850" t="s">
        <v>2308</v>
      </c>
      <c r="G183" s="1850" t="s">
        <v>2583</v>
      </c>
      <c r="H183" s="1850" t="s">
        <v>28</v>
      </c>
      <c r="I183" s="1850" t="s">
        <v>911</v>
      </c>
    </row>
    <row customHeight="1" ht="11.25">
      <c r="A184" s="1850" t="s">
        <v>2251</v>
      </c>
      <c r="B184" s="1850" t="s">
        <v>16</v>
      </c>
      <c r="C184" s="1850" t="s">
        <v>2584</v>
      </c>
      <c r="D184" s="1850" t="s">
        <v>2585</v>
      </c>
      <c r="E184" s="1850" t="s">
        <v>2586</v>
      </c>
      <c r="F184" s="1850" t="s">
        <v>2380</v>
      </c>
      <c r="G184" s="1850" t="s">
        <v>2587</v>
      </c>
      <c r="H184" s="1850" t="s">
        <v>28</v>
      </c>
      <c r="I184" s="1850" t="s">
        <v>911</v>
      </c>
    </row>
    <row customHeight="1" ht="11.25">
      <c r="A185" s="1850" t="s">
        <v>2251</v>
      </c>
      <c r="B185" s="1850" t="s">
        <v>16</v>
      </c>
      <c r="C185" s="1850" t="s">
        <v>2588</v>
      </c>
      <c r="D185" s="1850" t="s">
        <v>2589</v>
      </c>
      <c r="E185" s="1850" t="s">
        <v>2590</v>
      </c>
      <c r="F185" s="1850" t="s">
        <v>2359</v>
      </c>
      <c r="G185" s="1850" t="s">
        <v>2591</v>
      </c>
      <c r="H185" s="1850" t="s">
        <v>28</v>
      </c>
      <c r="I185" s="1850" t="s">
        <v>911</v>
      </c>
    </row>
    <row customHeight="1" ht="11.25">
      <c r="A186" s="1850" t="s">
        <v>2251</v>
      </c>
      <c r="B186" s="1850" t="s">
        <v>16</v>
      </c>
      <c r="C186" s="1850" t="s">
        <v>2561</v>
      </c>
      <c r="D186" s="1850" t="s">
        <v>2562</v>
      </c>
      <c r="E186" s="1850" t="s">
        <v>2563</v>
      </c>
      <c r="F186" s="1850" t="s">
        <v>2385</v>
      </c>
      <c r="G186" s="1850" t="s">
        <v>2564</v>
      </c>
      <c r="H186" s="1850" t="s">
        <v>28</v>
      </c>
      <c r="I186" s="1850" t="s">
        <v>911</v>
      </c>
    </row>
    <row customHeight="1" ht="11.25">
      <c r="A187" s="1850" t="s">
        <v>2251</v>
      </c>
      <c r="B187" s="1850" t="s">
        <v>16</v>
      </c>
      <c r="C187" s="1850" t="s">
        <v>2326</v>
      </c>
      <c r="D187" s="1850" t="s">
        <v>2327</v>
      </c>
      <c r="E187" s="1850" t="s">
        <v>2328</v>
      </c>
      <c r="F187" s="1850" t="s">
        <v>2329</v>
      </c>
      <c r="G187" s="1850" t="s">
        <v>2330</v>
      </c>
      <c r="H187" s="1850" t="s">
        <v>28</v>
      </c>
      <c r="I187" s="1850" t="s">
        <v>911</v>
      </c>
    </row>
    <row customHeight="1" ht="11.25">
      <c r="A188" s="1850" t="s">
        <v>2251</v>
      </c>
      <c r="B188" s="1850" t="s">
        <v>16</v>
      </c>
      <c r="C188" s="1850" t="s">
        <v>2331</v>
      </c>
      <c r="D188" s="1850" t="s">
        <v>2332</v>
      </c>
      <c r="E188" s="1850" t="s">
        <v>2333</v>
      </c>
      <c r="F188" s="1850" t="s">
        <v>2334</v>
      </c>
      <c r="G188" s="1850" t="s">
        <v>2335</v>
      </c>
      <c r="H188" s="1850" t="s">
        <v>28</v>
      </c>
      <c r="I188" s="1850" t="s">
        <v>911</v>
      </c>
    </row>
    <row customHeight="1" ht="11.25">
      <c r="A189" s="1850" t="s">
        <v>2251</v>
      </c>
      <c r="B189" s="1850" t="s">
        <v>16</v>
      </c>
      <c r="C189" s="1850" t="s">
        <v>2336</v>
      </c>
      <c r="D189" s="1850" t="s">
        <v>2337</v>
      </c>
      <c r="E189" s="1850" t="s">
        <v>2338</v>
      </c>
      <c r="F189" s="1850" t="s">
        <v>2339</v>
      </c>
      <c r="G189" s="1850" t="s">
        <v>2340</v>
      </c>
      <c r="H189" s="1850" t="s">
        <v>28</v>
      </c>
      <c r="I189" s="1850" t="s">
        <v>911</v>
      </c>
    </row>
    <row customHeight="1" ht="11.25">
      <c r="A190" s="1850" t="s">
        <v>2251</v>
      </c>
      <c r="B190" s="1850" t="s">
        <v>16</v>
      </c>
      <c r="C190" s="1850" t="s">
        <v>2341</v>
      </c>
      <c r="D190" s="1850" t="s">
        <v>2342</v>
      </c>
      <c r="E190" s="1850" t="s">
        <v>2343</v>
      </c>
      <c r="F190" s="1850" t="s">
        <v>2344</v>
      </c>
      <c r="G190" s="1850" t="s">
        <v>2345</v>
      </c>
      <c r="H190" s="1850" t="s">
        <v>28</v>
      </c>
      <c r="I190" s="1850" t="s">
        <v>911</v>
      </c>
    </row>
    <row customHeight="1" ht="11.25">
      <c r="A191" s="1850" t="s">
        <v>2251</v>
      </c>
      <c r="B191" s="1850" t="s">
        <v>16</v>
      </c>
      <c r="C191" s="1850" t="s">
        <v>2346</v>
      </c>
      <c r="D191" s="1850" t="s">
        <v>2347</v>
      </c>
      <c r="E191" s="1850" t="s">
        <v>2348</v>
      </c>
      <c r="F191" s="1850" t="s">
        <v>2349</v>
      </c>
      <c r="G191" s="1850" t="s">
        <v>2350</v>
      </c>
      <c r="H191" s="1850" t="s">
        <v>28</v>
      </c>
      <c r="I191" s="1850" t="s">
        <v>911</v>
      </c>
    </row>
    <row customHeight="1" ht="11.25">
      <c r="A192" s="1850" t="s">
        <v>2251</v>
      </c>
      <c r="B192" s="1850" t="s">
        <v>16</v>
      </c>
      <c r="C192" s="1850" t="s">
        <v>2351</v>
      </c>
      <c r="D192" s="1850" t="s">
        <v>2352</v>
      </c>
      <c r="E192" s="1850" t="s">
        <v>2353</v>
      </c>
      <c r="F192" s="1850" t="s">
        <v>2354</v>
      </c>
      <c r="G192" s="1850" t="s">
        <v>2355</v>
      </c>
      <c r="H192" s="1850" t="s">
        <v>28</v>
      </c>
      <c r="I192" s="1850" t="s">
        <v>911</v>
      </c>
    </row>
    <row customHeight="1" ht="11.25">
      <c r="A193" s="1850" t="s">
        <v>2251</v>
      </c>
      <c r="B193" s="1850" t="s">
        <v>16</v>
      </c>
      <c r="C193" s="1850" t="s">
        <v>2368</v>
      </c>
      <c r="D193" s="1850" t="s">
        <v>2369</v>
      </c>
      <c r="E193" s="1850" t="s">
        <v>2370</v>
      </c>
      <c r="F193" s="1850" t="s">
        <v>2371</v>
      </c>
      <c r="G193" s="1850" t="s">
        <v>2372</v>
      </c>
      <c r="H193" s="1850" t="s">
        <v>28</v>
      </c>
      <c r="I193" s="1850" t="s">
        <v>911</v>
      </c>
    </row>
    <row customHeight="1" ht="11.25">
      <c r="A194" s="1850" t="s">
        <v>2251</v>
      </c>
      <c r="B194" s="1850" t="s">
        <v>16</v>
      </c>
      <c r="C194" s="1850" t="s">
        <v>2592</v>
      </c>
      <c r="D194" s="1850" t="s">
        <v>2593</v>
      </c>
      <c r="E194" s="1850" t="s">
        <v>2594</v>
      </c>
      <c r="F194" s="1850" t="s">
        <v>2259</v>
      </c>
      <c r="G194" s="1850" t="s">
        <v>2595</v>
      </c>
      <c r="H194" s="1850" t="s">
        <v>28</v>
      </c>
      <c r="I194" s="1850" t="s">
        <v>911</v>
      </c>
    </row>
    <row customHeight="1" ht="11.25">
      <c r="A195" s="1850" t="s">
        <v>2251</v>
      </c>
      <c r="B195" s="1850" t="s">
        <v>16</v>
      </c>
      <c r="C195" s="1850" t="s">
        <v>2596</v>
      </c>
      <c r="D195" s="1850" t="s">
        <v>2597</v>
      </c>
      <c r="E195" s="1850" t="s">
        <v>2598</v>
      </c>
      <c r="F195" s="1850" t="s">
        <v>2349</v>
      </c>
      <c r="G195" s="1850" t="s">
        <v>2381</v>
      </c>
      <c r="H195" s="1850" t="s">
        <v>28</v>
      </c>
      <c r="I195" s="1850" t="s">
        <v>911</v>
      </c>
    </row>
    <row customHeight="1" ht="11.25">
      <c r="A196" s="1850" t="s">
        <v>2251</v>
      </c>
      <c r="B196" s="1850" t="s">
        <v>16</v>
      </c>
      <c r="C196" s="1850" t="s">
        <v>2382</v>
      </c>
      <c r="D196" s="1850" t="s">
        <v>2383</v>
      </c>
      <c r="E196" s="1850" t="s">
        <v>2384</v>
      </c>
      <c r="F196" s="1850" t="s">
        <v>2385</v>
      </c>
      <c r="G196" s="1850" t="s">
        <v>2386</v>
      </c>
      <c r="H196" s="1850" t="s">
        <v>28</v>
      </c>
      <c r="I196" s="1850" t="s">
        <v>911</v>
      </c>
    </row>
    <row customHeight="1" ht="11.25">
      <c r="A197" s="1850" t="s">
        <v>2251</v>
      </c>
      <c r="B197" s="1850" t="s">
        <v>16</v>
      </c>
      <c r="C197" s="1850" t="s">
        <v>2387</v>
      </c>
      <c r="D197" s="1850" t="s">
        <v>2388</v>
      </c>
      <c r="E197" s="1850" t="s">
        <v>2389</v>
      </c>
      <c r="F197" s="1850" t="s">
        <v>2315</v>
      </c>
      <c r="G197" s="1850" t="s">
        <v>2390</v>
      </c>
      <c r="H197" s="1850" t="s">
        <v>28</v>
      </c>
      <c r="I197" s="1850" t="s">
        <v>911</v>
      </c>
    </row>
    <row customHeight="1" ht="11.25">
      <c r="A198" s="1850" t="s">
        <v>2251</v>
      </c>
      <c r="B198" s="1850" t="s">
        <v>16</v>
      </c>
      <c r="C198" s="1850" t="s">
        <v>2599</v>
      </c>
      <c r="D198" s="1850" t="s">
        <v>2600</v>
      </c>
      <c r="E198" s="1850" t="s">
        <v>2601</v>
      </c>
      <c r="F198" s="1850" t="s">
        <v>2441</v>
      </c>
      <c r="G198" s="1850" t="s">
        <v>2602</v>
      </c>
      <c r="H198" s="1850" t="s">
        <v>28</v>
      </c>
      <c r="I198" s="1850" t="s">
        <v>911</v>
      </c>
    </row>
    <row customHeight="1" ht="11.25">
      <c r="A199" s="1850" t="s">
        <v>2251</v>
      </c>
      <c r="B199" s="1850" t="s">
        <v>16</v>
      </c>
      <c r="C199" s="1850" t="s">
        <v>2603</v>
      </c>
      <c r="D199" s="1850" t="s">
        <v>2604</v>
      </c>
      <c r="E199" s="1850" t="s">
        <v>2605</v>
      </c>
      <c r="F199" s="1850" t="s">
        <v>2354</v>
      </c>
      <c r="G199" s="1850" t="s">
        <v>2606</v>
      </c>
      <c r="H199" s="1850" t="s">
        <v>28</v>
      </c>
      <c r="I199" s="1850" t="s">
        <v>911</v>
      </c>
    </row>
    <row customHeight="1" ht="11.25">
      <c r="A200" s="1850" t="s">
        <v>2251</v>
      </c>
      <c r="B200" s="1850" t="s">
        <v>16</v>
      </c>
      <c r="C200" s="1850" t="s">
        <v>2607</v>
      </c>
      <c r="D200" s="1850" t="s">
        <v>2608</v>
      </c>
      <c r="E200" s="1850" t="s">
        <v>2609</v>
      </c>
      <c r="F200" s="1850" t="s">
        <v>2398</v>
      </c>
      <c r="G200" s="1850" t="s">
        <v>2610</v>
      </c>
      <c r="H200" s="1850" t="s">
        <v>28</v>
      </c>
      <c r="I200" s="1850" t="s">
        <v>911</v>
      </c>
    </row>
    <row customHeight="1" ht="11.25">
      <c r="A201" s="1850" t="s">
        <v>2251</v>
      </c>
      <c r="B201" s="1850" t="s">
        <v>16</v>
      </c>
      <c r="C201" s="1850" t="s">
        <v>2400</v>
      </c>
      <c r="D201" s="1850" t="s">
        <v>2401</v>
      </c>
      <c r="E201" s="1850" t="s">
        <v>2402</v>
      </c>
      <c r="F201" s="1850" t="s">
        <v>2403</v>
      </c>
      <c r="G201" s="1850" t="s">
        <v>2404</v>
      </c>
      <c r="H201" s="1850" t="s">
        <v>28</v>
      </c>
      <c r="I201" s="1850" t="s">
        <v>911</v>
      </c>
    </row>
    <row customHeight="1" ht="11.25">
      <c r="A202" s="1850" t="s">
        <v>2251</v>
      </c>
      <c r="B202" s="1850" t="s">
        <v>16</v>
      </c>
      <c r="C202" s="1850" t="s">
        <v>2410</v>
      </c>
      <c r="D202" s="1850" t="s">
        <v>2411</v>
      </c>
      <c r="E202" s="1850" t="s">
        <v>2412</v>
      </c>
      <c r="F202" s="1850" t="s">
        <v>2413</v>
      </c>
      <c r="G202" s="1850" t="s">
        <v>2414</v>
      </c>
      <c r="H202" s="1850" t="s">
        <v>28</v>
      </c>
      <c r="I202" s="1850" t="s">
        <v>911</v>
      </c>
    </row>
    <row customHeight="1" ht="11.25">
      <c r="A203" s="1850" t="s">
        <v>2251</v>
      </c>
      <c r="B203" s="1850" t="s">
        <v>16</v>
      </c>
      <c r="C203" s="1850" t="s">
        <v>2415</v>
      </c>
      <c r="D203" s="1850" t="s">
        <v>2416</v>
      </c>
      <c r="E203" s="1850" t="s">
        <v>2417</v>
      </c>
      <c r="F203" s="1850" t="s">
        <v>2329</v>
      </c>
      <c r="G203" s="1850" t="s">
        <v>2418</v>
      </c>
      <c r="H203" s="1850" t="s">
        <v>28</v>
      </c>
      <c r="I203" s="1850" t="s">
        <v>911</v>
      </c>
    </row>
    <row customHeight="1" ht="11.25">
      <c r="A204" s="1850" t="s">
        <v>2251</v>
      </c>
      <c r="B204" s="1850" t="s">
        <v>16</v>
      </c>
      <c r="C204" s="1850" t="s">
        <v>2611</v>
      </c>
      <c r="D204" s="1850" t="s">
        <v>2612</v>
      </c>
      <c r="E204" s="1850" t="s">
        <v>2613</v>
      </c>
      <c r="F204" s="1850" t="s">
        <v>2303</v>
      </c>
      <c r="G204" s="1850" t="s">
        <v>2614</v>
      </c>
      <c r="H204" s="1850" t="s">
        <v>28</v>
      </c>
      <c r="I204" s="1850" t="s">
        <v>911</v>
      </c>
    </row>
    <row customHeight="1" ht="11.25">
      <c r="A205" s="1850" t="s">
        <v>2251</v>
      </c>
      <c r="B205" s="1850" t="s">
        <v>16</v>
      </c>
      <c r="C205" s="1850" t="s">
        <v>2419</v>
      </c>
      <c r="D205" s="1850" t="s">
        <v>2420</v>
      </c>
      <c r="E205" s="1850" t="s">
        <v>2421</v>
      </c>
      <c r="F205" s="1850" t="s">
        <v>2422</v>
      </c>
      <c r="G205" s="1850" t="s">
        <v>2423</v>
      </c>
      <c r="H205" s="1850" t="s">
        <v>28</v>
      </c>
      <c r="I205" s="1850" t="s">
        <v>911</v>
      </c>
    </row>
    <row customHeight="1" ht="11.25">
      <c r="A206" s="1850" t="s">
        <v>2251</v>
      </c>
      <c r="B206" s="1850" t="s">
        <v>16</v>
      </c>
      <c r="C206" s="1850" t="s">
        <v>2424</v>
      </c>
      <c r="D206" s="1850" t="s">
        <v>2425</v>
      </c>
      <c r="E206" s="1850" t="s">
        <v>2426</v>
      </c>
      <c r="F206" s="1850" t="s">
        <v>2298</v>
      </c>
      <c r="G206" s="1850" t="s">
        <v>2427</v>
      </c>
      <c r="H206" s="1850" t="s">
        <v>28</v>
      </c>
      <c r="I206" s="1850" t="s">
        <v>911</v>
      </c>
    </row>
    <row customHeight="1" ht="11.25">
      <c r="A207" s="1850" t="s">
        <v>2251</v>
      </c>
      <c r="B207" s="1850" t="s">
        <v>16</v>
      </c>
      <c r="C207" s="1850" t="s">
        <v>2428</v>
      </c>
      <c r="D207" s="1850" t="s">
        <v>2429</v>
      </c>
      <c r="E207" s="1850" t="s">
        <v>2430</v>
      </c>
      <c r="F207" s="1850" t="s">
        <v>2431</v>
      </c>
      <c r="G207" s="1850" t="s">
        <v>2432</v>
      </c>
      <c r="H207" s="1850" t="s">
        <v>28</v>
      </c>
      <c r="I207" s="1850" t="s">
        <v>911</v>
      </c>
    </row>
    <row customHeight="1" ht="11.25">
      <c r="A208" s="1850" t="s">
        <v>2251</v>
      </c>
      <c r="B208" s="1850" t="s">
        <v>16</v>
      </c>
      <c r="C208" s="1850" t="s">
        <v>2615</v>
      </c>
      <c r="D208" s="1850" t="s">
        <v>2616</v>
      </c>
      <c r="E208" s="1850" t="s">
        <v>2617</v>
      </c>
      <c r="F208" s="1850" t="s">
        <v>2276</v>
      </c>
      <c r="G208" s="1850" t="s">
        <v>2618</v>
      </c>
      <c r="H208" s="1850" t="s">
        <v>28</v>
      </c>
      <c r="I208" s="1850" t="s">
        <v>911</v>
      </c>
    </row>
    <row customHeight="1" ht="11.25">
      <c r="A209" s="1850" t="s">
        <v>2251</v>
      </c>
      <c r="B209" s="1850" t="s">
        <v>16</v>
      </c>
      <c r="C209" s="1850" t="s">
        <v>2433</v>
      </c>
      <c r="D209" s="1850" t="s">
        <v>2434</v>
      </c>
      <c r="E209" s="1850" t="s">
        <v>2435</v>
      </c>
      <c r="F209" s="1850" t="s">
        <v>2436</v>
      </c>
      <c r="G209" s="1850" t="s">
        <v>2437</v>
      </c>
      <c r="H209" s="1850" t="s">
        <v>28</v>
      </c>
      <c r="I209" s="1850" t="s">
        <v>911</v>
      </c>
    </row>
    <row customHeight="1" ht="11.25">
      <c r="A210" s="1850" t="s">
        <v>2251</v>
      </c>
      <c r="B210" s="1850" t="s">
        <v>16</v>
      </c>
      <c r="C210" s="1850" t="s">
        <v>2619</v>
      </c>
      <c r="D210" s="1850" t="s">
        <v>2620</v>
      </c>
      <c r="E210" s="1850" t="s">
        <v>2621</v>
      </c>
      <c r="F210" s="1850" t="s">
        <v>2422</v>
      </c>
      <c r="G210" s="1850" t="s">
        <v>2622</v>
      </c>
      <c r="H210" s="1850" t="s">
        <v>28</v>
      </c>
      <c r="I210" s="1850" t="s">
        <v>911</v>
      </c>
    </row>
    <row customHeight="1" ht="11.25">
      <c r="A211" s="1850" t="s">
        <v>2251</v>
      </c>
      <c r="B211" s="1850" t="s">
        <v>16</v>
      </c>
      <c r="C211" s="1850" t="s">
        <v>2626</v>
      </c>
      <c r="D211" s="1850" t="s">
        <v>2627</v>
      </c>
      <c r="E211" s="1850" t="s">
        <v>2628</v>
      </c>
      <c r="F211" s="1850" t="s">
        <v>2408</v>
      </c>
      <c r="G211" s="1850" t="s">
        <v>2629</v>
      </c>
      <c r="H211" s="1850" t="s">
        <v>28</v>
      </c>
      <c r="I211" s="1850" t="s">
        <v>911</v>
      </c>
    </row>
    <row customHeight="1" ht="11.25">
      <c r="A212" s="1850" t="s">
        <v>2251</v>
      </c>
      <c r="B212" s="1850" t="s">
        <v>16</v>
      </c>
      <c r="C212" s="1850" t="s">
        <v>2454</v>
      </c>
      <c r="D212" s="1850" t="s">
        <v>2455</v>
      </c>
      <c r="E212" s="1850" t="s">
        <v>2456</v>
      </c>
      <c r="F212" s="1850" t="s">
        <v>2457</v>
      </c>
      <c r="G212" s="1850" t="s">
        <v>2458</v>
      </c>
      <c r="H212" s="1850" t="s">
        <v>28</v>
      </c>
      <c r="I212" s="1850" t="s">
        <v>911</v>
      </c>
    </row>
    <row customHeight="1" ht="11.25">
      <c r="A213" s="1850" t="s">
        <v>2251</v>
      </c>
      <c r="B213" s="1850" t="s">
        <v>16</v>
      </c>
      <c r="C213" s="1850" t="s">
        <v>2459</v>
      </c>
      <c r="D213" s="1850" t="s">
        <v>2460</v>
      </c>
      <c r="E213" s="1850" t="s">
        <v>2461</v>
      </c>
      <c r="F213" s="1850" t="s">
        <v>2462</v>
      </c>
      <c r="G213" s="1850" t="s">
        <v>2463</v>
      </c>
      <c r="H213" s="1850" t="s">
        <v>28</v>
      </c>
      <c r="I213" s="1850" t="s">
        <v>911</v>
      </c>
    </row>
    <row customHeight="1" ht="11.25">
      <c r="A214" s="1850" t="s">
        <v>2251</v>
      </c>
      <c r="B214" s="1850" t="s">
        <v>16</v>
      </c>
      <c r="C214" s="1850" t="s">
        <v>2630</v>
      </c>
      <c r="D214" s="1850" t="s">
        <v>2631</v>
      </c>
      <c r="E214" s="1850" t="s">
        <v>2632</v>
      </c>
      <c r="F214" s="1850" t="s">
        <v>2259</v>
      </c>
      <c r="G214" s="1850" t="s">
        <v>28</v>
      </c>
      <c r="H214" s="1850" t="s">
        <v>28</v>
      </c>
      <c r="I214" s="1850" t="s">
        <v>911</v>
      </c>
    </row>
    <row customHeight="1" ht="11.25">
      <c r="A215" s="1850" t="s">
        <v>2251</v>
      </c>
      <c r="B215" s="1850" t="s">
        <v>16</v>
      </c>
      <c r="C215" s="1850" t="s">
        <v>2524</v>
      </c>
      <c r="D215" s="1850" t="s">
        <v>2525</v>
      </c>
      <c r="E215" s="1850" t="s">
        <v>2254</v>
      </c>
      <c r="F215" s="1850" t="s">
        <v>2526</v>
      </c>
      <c r="G215" s="1850" t="s">
        <v>2527</v>
      </c>
      <c r="H215" s="1850" t="s">
        <v>28</v>
      </c>
      <c r="I215" s="1850" t="s">
        <v>911</v>
      </c>
    </row>
    <row customHeight="1" ht="11.25">
      <c r="A216" s="1850" t="s">
        <v>2251</v>
      </c>
      <c r="B216" s="1850" t="s">
        <v>16</v>
      </c>
      <c r="C216" s="1850" t="s">
        <v>2633</v>
      </c>
      <c r="D216" s="1850" t="s">
        <v>2634</v>
      </c>
      <c r="E216" s="1850" t="s">
        <v>2635</v>
      </c>
      <c r="F216" s="1850" t="s">
        <v>2636</v>
      </c>
      <c r="G216" s="1850" t="s">
        <v>2637</v>
      </c>
      <c r="H216" s="1850" t="s">
        <v>28</v>
      </c>
      <c r="I216" s="1850" t="s">
        <v>911</v>
      </c>
    </row>
    <row customHeight="1" ht="11.25">
      <c r="A217" s="1850" t="s">
        <v>2251</v>
      </c>
      <c r="B217" s="1850" t="s">
        <v>16</v>
      </c>
      <c r="C217" s="1850" t="s">
        <v>2638</v>
      </c>
      <c r="D217" s="1850" t="s">
        <v>2639</v>
      </c>
      <c r="E217" s="1850" t="s">
        <v>2640</v>
      </c>
      <c r="F217" s="1850" t="s">
        <v>2320</v>
      </c>
      <c r="G217" s="1850" t="s">
        <v>2641</v>
      </c>
      <c r="H217" s="1850" t="s">
        <v>28</v>
      </c>
      <c r="I217" s="1850" t="s">
        <v>911</v>
      </c>
    </row>
    <row customHeight="1" ht="11.25">
      <c r="A218" s="1850" t="s">
        <v>2251</v>
      </c>
      <c r="B218" s="1850" t="s">
        <v>16</v>
      </c>
      <c r="C218" s="1850" t="s">
        <v>2533</v>
      </c>
      <c r="D218" s="1850" t="s">
        <v>2534</v>
      </c>
      <c r="E218" s="1850" t="s">
        <v>2535</v>
      </c>
      <c r="F218" s="1850" t="s">
        <v>2536</v>
      </c>
      <c r="G218" s="1850" t="s">
        <v>2537</v>
      </c>
      <c r="H218" s="1850" t="s">
        <v>28</v>
      </c>
      <c r="I218" s="1850" t="s">
        <v>911</v>
      </c>
    </row>
    <row customHeight="1" ht="11.25">
      <c r="A219" s="1850" t="s">
        <v>2251</v>
      </c>
      <c r="B219" s="1850" t="s">
        <v>16</v>
      </c>
      <c r="C219" s="1850" t="s">
        <v>2642</v>
      </c>
      <c r="D219" s="1850" t="s">
        <v>2643</v>
      </c>
      <c r="E219" s="1850" t="s">
        <v>2644</v>
      </c>
      <c r="F219" s="1850" t="s">
        <v>2422</v>
      </c>
      <c r="G219" s="1850" t="s">
        <v>2645</v>
      </c>
      <c r="H219" s="1850" t="s">
        <v>28</v>
      </c>
      <c r="I219" s="1850" t="s">
        <v>911</v>
      </c>
    </row>
    <row customHeight="1" ht="11.25">
      <c r="A220" s="1850" t="s">
        <v>2251</v>
      </c>
      <c r="B220" s="1850" t="s">
        <v>16</v>
      </c>
      <c r="C220" s="1850" t="s">
        <v>2549</v>
      </c>
      <c r="D220" s="1850" t="s">
        <v>2550</v>
      </c>
      <c r="E220" s="1850" t="s">
        <v>2551</v>
      </c>
      <c r="F220" s="1850" t="s">
        <v>2536</v>
      </c>
      <c r="G220" s="1850" t="s">
        <v>2552</v>
      </c>
      <c r="H220" s="1850" t="s">
        <v>28</v>
      </c>
      <c r="I220" s="1850" t="s">
        <v>911</v>
      </c>
    </row>
    <row customHeight="1" ht="11.25">
      <c r="A221" s="1850" t="s">
        <v>2251</v>
      </c>
      <c r="B221" s="1850" t="s">
        <v>16</v>
      </c>
      <c r="C221" s="1850" t="s">
        <v>2553</v>
      </c>
      <c r="D221" s="1850" t="s">
        <v>2554</v>
      </c>
      <c r="E221" s="1850" t="s">
        <v>2555</v>
      </c>
      <c r="F221" s="1850" t="s">
        <v>2556</v>
      </c>
      <c r="G221" s="1850" t="s">
        <v>2557</v>
      </c>
      <c r="H221" s="1850" t="s">
        <v>28</v>
      </c>
      <c r="I221" s="1850" t="s">
        <v>911</v>
      </c>
    </row>
    <row customHeight="1" ht="11.25">
      <c r="A222" s="1850" t="s">
        <v>2251</v>
      </c>
      <c r="B222" s="1850" t="s">
        <v>16</v>
      </c>
      <c r="C222" s="1850" t="s">
        <v>2558</v>
      </c>
      <c r="D222" s="1850" t="s">
        <v>2559</v>
      </c>
      <c r="E222" s="1850" t="s">
        <v>2555</v>
      </c>
      <c r="F222" s="1850" t="s">
        <v>2560</v>
      </c>
      <c r="G222" s="1850" t="s">
        <v>28</v>
      </c>
      <c r="H222" s="1850" t="s">
        <v>28</v>
      </c>
      <c r="I222" s="1850" t="s">
        <v>911</v>
      </c>
    </row>
    <row customHeight="1" ht="11.25">
      <c r="A223" s="1850" t="s">
        <v>2251</v>
      </c>
      <c r="B223" s="1850" t="s">
        <v>16</v>
      </c>
      <c r="C223" s="1850" t="s">
        <v>2646</v>
      </c>
      <c r="D223" s="1850" t="s">
        <v>2647</v>
      </c>
      <c r="E223" s="1850" t="s">
        <v>2648</v>
      </c>
      <c r="F223" s="1850" t="s">
        <v>580</v>
      </c>
      <c r="G223" s="1850" t="s">
        <v>2649</v>
      </c>
      <c r="H223" s="1850" t="s">
        <v>28</v>
      </c>
      <c r="I223" s="1850" t="s">
        <v>1623</v>
      </c>
    </row>
    <row customHeight="1" ht="11.25">
      <c r="A224" s="1850" t="s">
        <v>2251</v>
      </c>
      <c r="B224" s="1850" t="s">
        <v>16</v>
      </c>
      <c r="C224" s="1850" t="s">
        <v>28</v>
      </c>
      <c r="D224" s="1850" t="s">
        <v>2310</v>
      </c>
      <c r="E224" s="1850" t="s">
        <v>2311</v>
      </c>
      <c r="F224" s="1850" t="s">
        <v>2259</v>
      </c>
      <c r="G224" s="1850" t="s">
        <v>28</v>
      </c>
      <c r="H224" s="1850" t="s">
        <v>28</v>
      </c>
      <c r="I224" s="1850" t="s">
        <v>1623</v>
      </c>
    </row>
    <row customHeight="1" ht="11.25">
      <c r="A225" s="1850" t="s">
        <v>2251</v>
      </c>
      <c r="B225" s="1850" t="s">
        <v>16</v>
      </c>
      <c r="C225" s="1850" t="s">
        <v>2650</v>
      </c>
      <c r="D225" s="1850" t="s">
        <v>2651</v>
      </c>
      <c r="E225" s="1850" t="s">
        <v>2652</v>
      </c>
      <c r="F225" s="1850" t="s">
        <v>2276</v>
      </c>
      <c r="G225" s="1850" t="s">
        <v>2653</v>
      </c>
      <c r="H225" s="1850" t="s">
        <v>28</v>
      </c>
      <c r="I225" s="1850" t="s">
        <v>1623</v>
      </c>
    </row>
    <row customHeight="1" ht="11.25">
      <c r="A226" s="1850" t="s">
        <v>2251</v>
      </c>
      <c r="B226" s="1850" t="s">
        <v>16</v>
      </c>
      <c r="C226" s="1850" t="s">
        <v>2561</v>
      </c>
      <c r="D226" s="1850" t="s">
        <v>2562</v>
      </c>
      <c r="E226" s="1850" t="s">
        <v>2563</v>
      </c>
      <c r="F226" s="1850" t="s">
        <v>2385</v>
      </c>
      <c r="G226" s="1850" t="s">
        <v>2564</v>
      </c>
      <c r="H226" s="1850" t="s">
        <v>28</v>
      </c>
      <c r="I226" s="1850" t="s">
        <v>1623</v>
      </c>
    </row>
    <row customHeight="1" ht="11.25">
      <c r="A227" s="1850" t="s">
        <v>2251</v>
      </c>
      <c r="B227" s="1850" t="s">
        <v>16</v>
      </c>
      <c r="C227" s="1850" t="s">
        <v>2377</v>
      </c>
      <c r="D227" s="1850" t="s">
        <v>2378</v>
      </c>
      <c r="E227" s="1850" t="s">
        <v>2379</v>
      </c>
      <c r="F227" s="1850" t="s">
        <v>2380</v>
      </c>
      <c r="G227" s="1850" t="s">
        <v>2381</v>
      </c>
      <c r="H227" s="1850" t="s">
        <v>28</v>
      </c>
      <c r="I227" s="1850" t="s">
        <v>1623</v>
      </c>
    </row>
    <row customHeight="1" ht="11.25">
      <c r="A228" s="1850" t="s">
        <v>2251</v>
      </c>
      <c r="B228" s="1850" t="s">
        <v>16</v>
      </c>
      <c r="C228" s="1850" t="s">
        <v>2603</v>
      </c>
      <c r="D228" s="1850" t="s">
        <v>2604</v>
      </c>
      <c r="E228" s="1850" t="s">
        <v>2605</v>
      </c>
      <c r="F228" s="1850" t="s">
        <v>2354</v>
      </c>
      <c r="G228" s="1850" t="s">
        <v>2606</v>
      </c>
      <c r="H228" s="1850" t="s">
        <v>28</v>
      </c>
      <c r="I228" s="1850" t="s">
        <v>1623</v>
      </c>
    </row>
    <row customHeight="1" ht="11.25">
      <c r="A229" s="1850" t="s">
        <v>2251</v>
      </c>
      <c r="B229" s="1850" t="s">
        <v>16</v>
      </c>
      <c r="C229" s="1850" t="s">
        <v>2611</v>
      </c>
      <c r="D229" s="1850" t="s">
        <v>2612</v>
      </c>
      <c r="E229" s="1850" t="s">
        <v>2613</v>
      </c>
      <c r="F229" s="1850" t="s">
        <v>2303</v>
      </c>
      <c r="G229" s="1850" t="s">
        <v>2614</v>
      </c>
      <c r="H229" s="1850" t="s">
        <v>28</v>
      </c>
      <c r="I229" s="1850" t="s">
        <v>1623</v>
      </c>
    </row>
    <row customHeight="1" ht="11.25">
      <c r="A230" s="1850" t="s">
        <v>2251</v>
      </c>
      <c r="B230" s="1850" t="s">
        <v>16</v>
      </c>
      <c r="C230" s="1850" t="s">
        <v>2619</v>
      </c>
      <c r="D230" s="1850" t="s">
        <v>2620</v>
      </c>
      <c r="E230" s="1850" t="s">
        <v>2621</v>
      </c>
      <c r="F230" s="1850" t="s">
        <v>2422</v>
      </c>
      <c r="G230" s="1850" t="s">
        <v>2622</v>
      </c>
      <c r="H230" s="1850" t="s">
        <v>28</v>
      </c>
      <c r="I230" s="1850" t="s">
        <v>1623</v>
      </c>
    </row>
    <row customHeight="1" ht="11.25">
      <c r="A231" s="1850" t="s">
        <v>2251</v>
      </c>
      <c r="B231" s="1850" t="s">
        <v>16</v>
      </c>
      <c r="C231" s="1850" t="s">
        <v>2626</v>
      </c>
      <c r="D231" s="1850" t="s">
        <v>2627</v>
      </c>
      <c r="E231" s="1850" t="s">
        <v>2628</v>
      </c>
      <c r="F231" s="1850" t="s">
        <v>2408</v>
      </c>
      <c r="G231" s="1850" t="s">
        <v>2629</v>
      </c>
      <c r="H231" s="1850" t="s">
        <v>28</v>
      </c>
      <c r="I231" s="1850" t="s">
        <v>1623</v>
      </c>
    </row>
    <row customHeight="1" ht="11.25">
      <c r="A232" s="1850" t="s">
        <v>2251</v>
      </c>
      <c r="B232" s="1850" t="s">
        <v>16</v>
      </c>
      <c r="C232" s="1850" t="s">
        <v>2654</v>
      </c>
      <c r="D232" s="1850" t="s">
        <v>2655</v>
      </c>
      <c r="E232" s="1850" t="s">
        <v>2656</v>
      </c>
      <c r="F232" s="1850" t="s">
        <v>2403</v>
      </c>
      <c r="G232" s="1850" t="s">
        <v>2657</v>
      </c>
      <c r="H232" s="1850" t="s">
        <v>28</v>
      </c>
      <c r="I232" s="1850" t="s">
        <v>1623</v>
      </c>
    </row>
    <row customHeight="1" ht="11.25">
      <c r="A233" s="1850" t="s">
        <v>2251</v>
      </c>
      <c r="B233" s="1850" t="s">
        <v>16</v>
      </c>
      <c r="C233" s="1850" t="s">
        <v>2658</v>
      </c>
      <c r="D233" s="1850" t="s">
        <v>2659</v>
      </c>
      <c r="E233" s="1850" t="s">
        <v>2660</v>
      </c>
      <c r="F233" s="1850" t="s">
        <v>2276</v>
      </c>
      <c r="G233" s="1850" t="s">
        <v>2661</v>
      </c>
      <c r="H233" s="1850" t="s">
        <v>28</v>
      </c>
      <c r="I233" s="1850" t="s">
        <v>1623</v>
      </c>
    </row>
    <row customHeight="1" ht="11.25">
      <c r="A234" s="1850" t="s">
        <v>2251</v>
      </c>
      <c r="B234" s="1850" t="s">
        <v>16</v>
      </c>
      <c r="C234" s="1850" t="s">
        <v>2662</v>
      </c>
      <c r="D234" s="1850" t="s">
        <v>2663</v>
      </c>
      <c r="E234" s="1850" t="s">
        <v>2664</v>
      </c>
      <c r="F234" s="1850" t="s">
        <v>2259</v>
      </c>
      <c r="G234" s="1850" t="s">
        <v>2665</v>
      </c>
      <c r="H234" s="1850" t="s">
        <v>28</v>
      </c>
      <c r="I234" s="1850" t="s">
        <v>1623</v>
      </c>
    </row>
    <row customHeight="1" ht="11.25">
      <c r="A235" s="1850" t="s">
        <v>2251</v>
      </c>
      <c r="B235" s="1850" t="s">
        <v>16</v>
      </c>
      <c r="C235" s="1850" t="s">
        <v>2666</v>
      </c>
      <c r="D235" s="1850" t="s">
        <v>2667</v>
      </c>
      <c r="E235" s="1850" t="s">
        <v>2668</v>
      </c>
      <c r="F235" s="1850" t="s">
        <v>2276</v>
      </c>
      <c r="G235" s="1850" t="s">
        <v>2669</v>
      </c>
      <c r="H235" s="1850" t="s">
        <v>28</v>
      </c>
      <c r="I235" s="1850" t="s">
        <v>1623</v>
      </c>
    </row>
    <row customHeight="1" ht="11.25">
      <c r="A236" s="1850" t="s">
        <v>2251</v>
      </c>
      <c r="B236" s="1850" t="s">
        <v>16</v>
      </c>
      <c r="C236" s="1850" t="s">
        <v>2670</v>
      </c>
      <c r="D236" s="1850" t="s">
        <v>2671</v>
      </c>
      <c r="E236" s="1850" t="s">
        <v>2672</v>
      </c>
      <c r="F236" s="1850" t="s">
        <v>2436</v>
      </c>
      <c r="G236" s="1850" t="s">
        <v>2673</v>
      </c>
      <c r="H236" s="1850" t="s">
        <v>28</v>
      </c>
      <c r="I236" s="1850" t="s">
        <v>1623</v>
      </c>
    </row>
    <row customHeight="1" ht="11.25">
      <c r="A237" s="1850" t="s">
        <v>2251</v>
      </c>
      <c r="B237" s="1850" t="s">
        <v>16</v>
      </c>
      <c r="C237" s="1850" t="s">
        <v>2674</v>
      </c>
      <c r="D237" s="1850" t="s">
        <v>2675</v>
      </c>
      <c r="E237" s="1850" t="s">
        <v>2676</v>
      </c>
      <c r="F237" s="1850" t="s">
        <v>2308</v>
      </c>
      <c r="G237" s="1850" t="s">
        <v>2677</v>
      </c>
      <c r="H237" s="1850" t="s">
        <v>28</v>
      </c>
      <c r="I237" s="1850" t="s">
        <v>1623</v>
      </c>
    </row>
    <row customHeight="1" ht="11.25">
      <c r="A238" s="1850" t="s">
        <v>2251</v>
      </c>
      <c r="B238" s="1850" t="s">
        <v>16</v>
      </c>
      <c r="C238" s="1850" t="s">
        <v>2678</v>
      </c>
      <c r="D238" s="1850" t="s">
        <v>2679</v>
      </c>
      <c r="E238" s="1850" t="s">
        <v>2680</v>
      </c>
      <c r="F238" s="1850" t="s">
        <v>2276</v>
      </c>
      <c r="G238" s="1850" t="s">
        <v>2681</v>
      </c>
      <c r="H238" s="1850" t="s">
        <v>28</v>
      </c>
      <c r="I238" s="1850" t="s">
        <v>1623</v>
      </c>
    </row>
    <row customHeight="1" ht="11.25">
      <c r="A239" s="1850" t="s">
        <v>2251</v>
      </c>
      <c r="B239" s="1850" t="s">
        <v>16</v>
      </c>
      <c r="C239" s="1850" t="s">
        <v>2682</v>
      </c>
      <c r="D239" s="1850" t="s">
        <v>2683</v>
      </c>
      <c r="E239" s="1850" t="s">
        <v>2684</v>
      </c>
      <c r="F239" s="1850" t="s">
        <v>2308</v>
      </c>
      <c r="G239" s="1850" t="s">
        <v>2685</v>
      </c>
      <c r="H239" s="1850" t="s">
        <v>28</v>
      </c>
      <c r="I239" s="1850" t="s">
        <v>1623</v>
      </c>
    </row>
    <row customHeight="1" ht="11.25">
      <c r="A240" s="1850" t="s">
        <v>2251</v>
      </c>
      <c r="B240" s="1850" t="s">
        <v>16</v>
      </c>
      <c r="C240" s="1850" t="s">
        <v>2686</v>
      </c>
      <c r="D240" s="1850" t="s">
        <v>2687</v>
      </c>
      <c r="E240" s="1850" t="s">
        <v>2688</v>
      </c>
      <c r="F240" s="1850" t="s">
        <v>2689</v>
      </c>
      <c r="G240" s="1850" t="s">
        <v>28</v>
      </c>
      <c r="H240" s="1850" t="s">
        <v>28</v>
      </c>
      <c r="I240" s="1850" t="s">
        <v>1623</v>
      </c>
    </row>
    <row customHeight="1" ht="11.25">
      <c r="A241" s="1850" t="s">
        <v>2251</v>
      </c>
      <c r="B241" s="1850" t="s">
        <v>16</v>
      </c>
      <c r="C241" s="1850" t="s">
        <v>2690</v>
      </c>
      <c r="D241" s="1850" t="s">
        <v>2691</v>
      </c>
      <c r="E241" s="1850" t="s">
        <v>2692</v>
      </c>
      <c r="F241" s="1850" t="s">
        <v>2329</v>
      </c>
      <c r="G241" s="1850" t="s">
        <v>2693</v>
      </c>
      <c r="H241" s="1850" t="s">
        <v>28</v>
      </c>
      <c r="I241" s="1850" t="s">
        <v>1623</v>
      </c>
    </row>
    <row customHeight="1" ht="11.25">
      <c r="A242" s="1850" t="s">
        <v>2251</v>
      </c>
      <c r="B242" s="1850" t="s">
        <v>16</v>
      </c>
      <c r="C242" s="1850" t="s">
        <v>2694</v>
      </c>
      <c r="D242" s="1850" t="s">
        <v>2695</v>
      </c>
      <c r="E242" s="1850" t="s">
        <v>2696</v>
      </c>
      <c r="F242" s="1850" t="s">
        <v>2308</v>
      </c>
      <c r="G242" s="1850" t="s">
        <v>2697</v>
      </c>
      <c r="H242" s="1850" t="s">
        <v>28</v>
      </c>
      <c r="I242" s="1850" t="s">
        <v>1623</v>
      </c>
    </row>
    <row customHeight="1" ht="11.25">
      <c r="A243" s="1850" t="s">
        <v>2251</v>
      </c>
      <c r="B243" s="1850" t="s">
        <v>16</v>
      </c>
      <c r="C243" s="1850" t="s">
        <v>2698</v>
      </c>
      <c r="D243" s="1850" t="s">
        <v>2699</v>
      </c>
      <c r="E243" s="1850" t="s">
        <v>2700</v>
      </c>
      <c r="F243" s="1850" t="s">
        <v>580</v>
      </c>
      <c r="G243" s="1850" t="s">
        <v>2701</v>
      </c>
      <c r="H243" s="1850" t="s">
        <v>28</v>
      </c>
      <c r="I243" s="1850" t="s">
        <v>1623</v>
      </c>
    </row>
    <row customHeight="1" ht="11.25">
      <c r="A244" s="1850" t="s">
        <v>2251</v>
      </c>
      <c r="B244" s="1850" t="s">
        <v>16</v>
      </c>
      <c r="C244" s="1850" t="s">
        <v>2702</v>
      </c>
      <c r="D244" s="1850" t="s">
        <v>2703</v>
      </c>
      <c r="E244" s="1850" t="s">
        <v>2311</v>
      </c>
      <c r="F244" s="1850" t="s">
        <v>2704</v>
      </c>
      <c r="G244" s="1850" t="s">
        <v>28</v>
      </c>
      <c r="H244" s="1850" t="s">
        <v>28</v>
      </c>
      <c r="I244" s="1850"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AB99E-A4C1-1D3D-B5A4-D637973CAC45}" mc:Ignorable="x14ac xr xr2 xr3">
  <sheetPr>
    <tabColor rgb="FFFFCC99"/>
  </sheetPr>
  <dimension ref="A1:G162"/>
  <sheetViews>
    <sheetView topLeftCell="A1" showGridLines="0" workbookViewId="0">
      <selection activeCell="A1" sqref="A1"/>
    </sheetView>
  </sheetViews>
  <sheetFormatPr customHeight="1" defaultRowHeight="11.25"/>
  <cols>
    <col min="1" max="1" style="1850" width="9.140625"/>
  </cols>
  <sheetData>
    <row customHeight="1" ht="11.25">
      <c r="A1" s="373" t="s">
        <v>2705</v>
      </c>
      <c r="B1" s="64" t="s">
        <v>2706</v>
      </c>
      <c r="C1" s="64" t="s">
        <v>2707</v>
      </c>
      <c r="D1" s="64" t="s">
        <v>2708</v>
      </c>
      <c r="E1" s="0" t="s">
        <v>2709</v>
      </c>
      <c r="F1" s="0" t="s">
        <v>2710</v>
      </c>
      <c r="G1" s="0" t="s">
        <v>2711</v>
      </c>
    </row>
    <row customHeight="1" ht="11.25">
      <c r="A2" s="373" t="s">
        <v>16</v>
      </c>
      <c r="B2" s="0" t="s">
        <v>2712</v>
      </c>
      <c r="C2" s="0" t="s">
        <v>2713</v>
      </c>
      <c r="D2" s="0" t="s">
        <v>2712</v>
      </c>
      <c r="E2" s="0" t="s">
        <v>2713</v>
      </c>
      <c r="F2" s="0" t="s">
        <v>2714</v>
      </c>
      <c r="G2" s="0" t="s">
        <v>110</v>
      </c>
    </row>
    <row customHeight="1" ht="11.25">
      <c r="A3" s="373" t="s">
        <v>16</v>
      </c>
      <c r="B3" s="0" t="s">
        <v>2715</v>
      </c>
      <c r="C3" s="0" t="s">
        <v>2716</v>
      </c>
      <c r="D3" s="0" t="s">
        <v>2715</v>
      </c>
      <c r="E3" s="0" t="s">
        <v>2716</v>
      </c>
      <c r="F3" s="0" t="s">
        <v>2717</v>
      </c>
      <c r="G3" s="0" t="s">
        <v>111</v>
      </c>
    </row>
    <row customHeight="1" ht="11.25">
      <c r="A4" s="373" t="s">
        <v>16</v>
      </c>
      <c r="B4" s="0" t="s">
        <v>2715</v>
      </c>
      <c r="C4" s="0" t="s">
        <v>2716</v>
      </c>
      <c r="D4" s="0" t="s">
        <v>2718</v>
      </c>
      <c r="E4" s="0" t="s">
        <v>2719</v>
      </c>
      <c r="F4" s="0" t="s">
        <v>2720</v>
      </c>
      <c r="G4" s="0" t="s">
        <v>91</v>
      </c>
    </row>
    <row customHeight="1" ht="11.25">
      <c r="A5" s="373" t="s">
        <v>16</v>
      </c>
      <c r="B5" s="0" t="s">
        <v>2715</v>
      </c>
      <c r="C5" s="0" t="s">
        <v>2716</v>
      </c>
      <c r="D5" s="0" t="s">
        <v>2721</v>
      </c>
      <c r="E5" s="0" t="s">
        <v>2722</v>
      </c>
      <c r="F5" s="0" t="s">
        <v>2723</v>
      </c>
      <c r="G5" s="0" t="s">
        <v>92</v>
      </c>
    </row>
    <row customHeight="1" ht="11.25">
      <c r="A6" s="373" t="s">
        <v>16</v>
      </c>
      <c r="B6" s="0" t="s">
        <v>2715</v>
      </c>
      <c r="C6" s="0" t="s">
        <v>2716</v>
      </c>
      <c r="D6" s="0" t="s">
        <v>2724</v>
      </c>
      <c r="E6" s="0" t="s">
        <v>2725</v>
      </c>
      <c r="F6" s="0" t="s">
        <v>2720</v>
      </c>
      <c r="G6" s="0" t="s">
        <v>112</v>
      </c>
    </row>
    <row customHeight="1" ht="11.25">
      <c r="A7" s="373" t="s">
        <v>16</v>
      </c>
      <c r="B7" s="0" t="s">
        <v>2715</v>
      </c>
      <c r="C7" s="0" t="s">
        <v>2716</v>
      </c>
      <c r="D7" s="0" t="s">
        <v>2726</v>
      </c>
      <c r="E7" s="0" t="s">
        <v>2727</v>
      </c>
      <c r="F7" s="0" t="s">
        <v>2720</v>
      </c>
      <c r="G7" s="0" t="s">
        <v>93</v>
      </c>
    </row>
    <row customHeight="1" ht="11.25">
      <c r="A8" s="373" t="s">
        <v>16</v>
      </c>
      <c r="B8" s="0" t="s">
        <v>2715</v>
      </c>
      <c r="C8" s="0" t="s">
        <v>2716</v>
      </c>
      <c r="D8" s="0" t="s">
        <v>2728</v>
      </c>
      <c r="E8" s="0" t="s">
        <v>2729</v>
      </c>
      <c r="F8" s="0" t="s">
        <v>2720</v>
      </c>
      <c r="G8" s="0" t="s">
        <v>94</v>
      </c>
    </row>
    <row customHeight="1" ht="11.25">
      <c r="A9" s="373" t="s">
        <v>16</v>
      </c>
      <c r="B9" s="0" t="s">
        <v>2730</v>
      </c>
      <c r="C9" s="0" t="s">
        <v>2731</v>
      </c>
      <c r="D9" s="0" t="s">
        <v>2730</v>
      </c>
      <c r="E9" s="0" t="s">
        <v>2731</v>
      </c>
      <c r="F9" s="0" t="s">
        <v>2714</v>
      </c>
      <c r="G9" s="0" t="s">
        <v>113</v>
      </c>
    </row>
    <row customHeight="1" ht="11.25">
      <c r="A10" s="373" t="s">
        <v>16</v>
      </c>
      <c r="B10" s="0" t="s">
        <v>2732</v>
      </c>
      <c r="C10" s="0" t="s">
        <v>2733</v>
      </c>
      <c r="D10" s="0" t="s">
        <v>2732</v>
      </c>
      <c r="E10" s="0" t="s">
        <v>2733</v>
      </c>
      <c r="F10" s="0" t="s">
        <v>2717</v>
      </c>
      <c r="G10" s="0" t="s">
        <v>149</v>
      </c>
    </row>
    <row customHeight="1" ht="11.25">
      <c r="A11" s="373" t="s">
        <v>16</v>
      </c>
      <c r="B11" s="0" t="s">
        <v>2732</v>
      </c>
      <c r="C11" s="0" t="s">
        <v>2733</v>
      </c>
      <c r="D11" s="0" t="s">
        <v>2734</v>
      </c>
      <c r="E11" s="0" t="s">
        <v>2735</v>
      </c>
      <c r="F11" s="0" t="s">
        <v>2720</v>
      </c>
      <c r="G11" s="0" t="s">
        <v>150</v>
      </c>
    </row>
    <row customHeight="1" ht="11.25">
      <c r="A12" s="373" t="s">
        <v>16</v>
      </c>
      <c r="B12" s="0" t="s">
        <v>2732</v>
      </c>
      <c r="C12" s="0" t="s">
        <v>2733</v>
      </c>
      <c r="D12" s="0" t="s">
        <v>2736</v>
      </c>
      <c r="E12" s="0" t="s">
        <v>2737</v>
      </c>
      <c r="F12" s="0" t="s">
        <v>2720</v>
      </c>
      <c r="G12" s="0" t="s">
        <v>151</v>
      </c>
    </row>
    <row customHeight="1" ht="11.25">
      <c r="A13" s="373" t="s">
        <v>16</v>
      </c>
      <c r="B13" s="0" t="s">
        <v>2732</v>
      </c>
      <c r="C13" s="0" t="s">
        <v>2733</v>
      </c>
      <c r="D13" s="0" t="s">
        <v>2738</v>
      </c>
      <c r="E13" s="0" t="s">
        <v>2739</v>
      </c>
      <c r="F13" s="0" t="s">
        <v>2720</v>
      </c>
      <c r="G13" s="0" t="s">
        <v>152</v>
      </c>
    </row>
    <row customHeight="1" ht="11.25">
      <c r="A14" s="373" t="s">
        <v>16</v>
      </c>
      <c r="B14" s="0" t="s">
        <v>2732</v>
      </c>
      <c r="C14" s="0" t="s">
        <v>2733</v>
      </c>
      <c r="D14" s="0" t="s">
        <v>2740</v>
      </c>
      <c r="E14" s="0" t="s">
        <v>2741</v>
      </c>
      <c r="F14" s="0" t="s">
        <v>2720</v>
      </c>
      <c r="G14" s="0" t="s">
        <v>153</v>
      </c>
    </row>
    <row customHeight="1" ht="11.25">
      <c r="A15" s="373" t="s">
        <v>16</v>
      </c>
      <c r="B15" s="0" t="s">
        <v>2742</v>
      </c>
      <c r="C15" s="0" t="s">
        <v>2743</v>
      </c>
      <c r="D15" s="0" t="s">
        <v>2742</v>
      </c>
      <c r="E15" s="0" t="s">
        <v>2743</v>
      </c>
      <c r="F15" s="0" t="s">
        <v>2714</v>
      </c>
      <c r="G15" s="0" t="s">
        <v>154</v>
      </c>
    </row>
    <row customHeight="1" ht="11.25">
      <c r="A16" s="373" t="s">
        <v>16</v>
      </c>
      <c r="B16" s="0" t="s">
        <v>2744</v>
      </c>
      <c r="C16" s="0" t="s">
        <v>2745</v>
      </c>
      <c r="D16" s="0" t="s">
        <v>2746</v>
      </c>
      <c r="E16" s="0" t="s">
        <v>2747</v>
      </c>
      <c r="F16" s="0" t="s">
        <v>2748</v>
      </c>
      <c r="G16" s="0" t="s">
        <v>1467</v>
      </c>
    </row>
    <row customHeight="1" ht="11.25">
      <c r="A17" s="373" t="s">
        <v>16</v>
      </c>
      <c r="B17" s="0" t="s">
        <v>2744</v>
      </c>
      <c r="C17" s="0" t="s">
        <v>2745</v>
      </c>
      <c r="D17" s="0" t="s">
        <v>2744</v>
      </c>
      <c r="E17" s="0" t="s">
        <v>2745</v>
      </c>
      <c r="F17" s="0" t="s">
        <v>2717</v>
      </c>
      <c r="G17" s="0" t="s">
        <v>1473</v>
      </c>
    </row>
    <row customHeight="1" ht="11.25">
      <c r="A18" s="373" t="s">
        <v>16</v>
      </c>
      <c r="B18" s="0" t="s">
        <v>2744</v>
      </c>
      <c r="C18" s="0" t="s">
        <v>2745</v>
      </c>
      <c r="D18" s="0" t="s">
        <v>2749</v>
      </c>
      <c r="E18" s="0" t="s">
        <v>2750</v>
      </c>
      <c r="F18" s="0" t="s">
        <v>2720</v>
      </c>
      <c r="G18" s="0" t="s">
        <v>1485</v>
      </c>
    </row>
    <row customHeight="1" ht="11.25">
      <c r="A19" s="373" t="s">
        <v>16</v>
      </c>
      <c r="B19" s="0" t="s">
        <v>2744</v>
      </c>
      <c r="C19" s="0" t="s">
        <v>2745</v>
      </c>
      <c r="D19" s="0" t="s">
        <v>2751</v>
      </c>
      <c r="E19" s="0" t="s">
        <v>2752</v>
      </c>
      <c r="F19" s="0" t="s">
        <v>2720</v>
      </c>
      <c r="G19" s="0" t="s">
        <v>1499</v>
      </c>
    </row>
    <row customHeight="1" ht="11.25">
      <c r="A20" s="373" t="s">
        <v>16</v>
      </c>
      <c r="B20" s="0" t="s">
        <v>2744</v>
      </c>
      <c r="C20" s="0" t="s">
        <v>2745</v>
      </c>
      <c r="D20" s="0" t="s">
        <v>2753</v>
      </c>
      <c r="E20" s="0" t="s">
        <v>2754</v>
      </c>
      <c r="F20" s="0" t="s">
        <v>2720</v>
      </c>
      <c r="G20" s="0" t="s">
        <v>1511</v>
      </c>
    </row>
    <row customHeight="1" ht="11.25">
      <c r="A21" s="373" t="s">
        <v>16</v>
      </c>
      <c r="B21" s="0" t="s">
        <v>2744</v>
      </c>
      <c r="C21" s="0" t="s">
        <v>2745</v>
      </c>
      <c r="D21" s="0" t="s">
        <v>2755</v>
      </c>
      <c r="E21" s="0" t="s">
        <v>2756</v>
      </c>
      <c r="F21" s="0" t="s">
        <v>2720</v>
      </c>
      <c r="G21" s="0" t="s">
        <v>1520</v>
      </c>
    </row>
    <row customHeight="1" ht="11.25">
      <c r="A22" s="373" t="s">
        <v>16</v>
      </c>
      <c r="B22" s="0" t="s">
        <v>2744</v>
      </c>
      <c r="C22" s="0" t="s">
        <v>2745</v>
      </c>
      <c r="D22" s="0" t="s">
        <v>2757</v>
      </c>
      <c r="E22" s="0" t="s">
        <v>2758</v>
      </c>
      <c r="F22" s="0" t="s">
        <v>2720</v>
      </c>
      <c r="G22" s="0" t="s">
        <v>1536</v>
      </c>
    </row>
    <row customHeight="1" ht="11.25">
      <c r="A23" s="373" t="s">
        <v>16</v>
      </c>
      <c r="B23" s="0" t="s">
        <v>2744</v>
      </c>
      <c r="C23" s="0" t="s">
        <v>2745</v>
      </c>
      <c r="D23" s="0" t="s">
        <v>2759</v>
      </c>
      <c r="E23" s="0" t="s">
        <v>2760</v>
      </c>
      <c r="F23" s="0" t="s">
        <v>2720</v>
      </c>
      <c r="G23" s="0" t="s">
        <v>1543</v>
      </c>
    </row>
    <row customHeight="1" ht="11.25">
      <c r="A24" s="373" t="s">
        <v>16</v>
      </c>
      <c r="B24" s="0" t="s">
        <v>2744</v>
      </c>
      <c r="C24" s="0" t="s">
        <v>2745</v>
      </c>
      <c r="D24" s="0" t="s">
        <v>2761</v>
      </c>
      <c r="E24" s="0" t="s">
        <v>2762</v>
      </c>
      <c r="F24" s="0" t="s">
        <v>2720</v>
      </c>
      <c r="G24" s="0" t="s">
        <v>1551</v>
      </c>
    </row>
    <row customHeight="1" ht="11.25">
      <c r="A25" s="373" t="s">
        <v>16</v>
      </c>
      <c r="B25" s="0" t="s">
        <v>101</v>
      </c>
      <c r="C25" s="0" t="s">
        <v>102</v>
      </c>
      <c r="D25" s="0" t="s">
        <v>101</v>
      </c>
      <c r="E25" s="0" t="s">
        <v>102</v>
      </c>
      <c r="F25" s="0" t="s">
        <v>2714</v>
      </c>
      <c r="G25" s="0" t="s">
        <v>100</v>
      </c>
    </row>
    <row customHeight="1" ht="11.25">
      <c r="A26" s="373" t="s">
        <v>16</v>
      </c>
      <c r="B26" s="0" t="s">
        <v>2763</v>
      </c>
      <c r="C26" s="0" t="s">
        <v>2764</v>
      </c>
      <c r="D26" s="0" t="s">
        <v>2765</v>
      </c>
      <c r="E26" s="0" t="s">
        <v>2766</v>
      </c>
      <c r="F26" s="0" t="s">
        <v>2720</v>
      </c>
      <c r="G26" s="0" t="s">
        <v>1561</v>
      </c>
    </row>
    <row customHeight="1" ht="11.25">
      <c r="A27" s="373" t="s">
        <v>16</v>
      </c>
      <c r="B27" s="0" t="s">
        <v>2763</v>
      </c>
      <c r="C27" s="0" t="s">
        <v>2764</v>
      </c>
      <c r="D27" s="0" t="s">
        <v>2767</v>
      </c>
      <c r="E27" s="0" t="s">
        <v>2768</v>
      </c>
      <c r="F27" s="0" t="s">
        <v>2723</v>
      </c>
      <c r="G27" s="0" t="s">
        <v>1566</v>
      </c>
    </row>
    <row customHeight="1" ht="11.25">
      <c r="A28" s="373" t="s">
        <v>16</v>
      </c>
      <c r="B28" s="0" t="s">
        <v>2763</v>
      </c>
      <c r="C28" s="0" t="s">
        <v>2764</v>
      </c>
      <c r="D28" s="0" t="s">
        <v>2763</v>
      </c>
      <c r="E28" s="0" t="s">
        <v>2764</v>
      </c>
      <c r="F28" s="0" t="s">
        <v>2717</v>
      </c>
      <c r="G28" s="0" t="s">
        <v>1574</v>
      </c>
    </row>
    <row customHeight="1" ht="11.25">
      <c r="A29" s="373" t="s">
        <v>16</v>
      </c>
      <c r="B29" s="0" t="s">
        <v>2763</v>
      </c>
      <c r="C29" s="0" t="s">
        <v>2764</v>
      </c>
      <c r="D29" s="0" t="s">
        <v>2769</v>
      </c>
      <c r="E29" s="0" t="s">
        <v>2770</v>
      </c>
      <c r="F29" s="0" t="s">
        <v>2720</v>
      </c>
      <c r="G29" s="0" t="s">
        <v>1576</v>
      </c>
    </row>
    <row customHeight="1" ht="11.25">
      <c r="A30" s="373" t="s">
        <v>16</v>
      </c>
      <c r="B30" s="0" t="s">
        <v>2763</v>
      </c>
      <c r="C30" s="0" t="s">
        <v>2764</v>
      </c>
      <c r="D30" s="0" t="s">
        <v>2771</v>
      </c>
      <c r="E30" s="0" t="s">
        <v>2772</v>
      </c>
      <c r="F30" s="0" t="s">
        <v>2720</v>
      </c>
      <c r="G30" s="0" t="s">
        <v>1579</v>
      </c>
    </row>
    <row customHeight="1" ht="11.25">
      <c r="A31" s="373" t="s">
        <v>16</v>
      </c>
      <c r="B31" s="0" t="s">
        <v>2773</v>
      </c>
      <c r="C31" s="0" t="s">
        <v>2774</v>
      </c>
      <c r="D31" s="0" t="s">
        <v>2773</v>
      </c>
      <c r="E31" s="0" t="s">
        <v>2774</v>
      </c>
      <c r="F31" s="0" t="s">
        <v>2714</v>
      </c>
      <c r="G31" s="0" t="s">
        <v>1585</v>
      </c>
    </row>
    <row customHeight="1" ht="11.25">
      <c r="A32" s="373" t="s">
        <v>16</v>
      </c>
      <c r="B32" s="0" t="s">
        <v>2775</v>
      </c>
      <c r="C32" s="0" t="s">
        <v>2776</v>
      </c>
      <c r="D32" s="0" t="s">
        <v>2777</v>
      </c>
      <c r="E32" s="0" t="s">
        <v>2778</v>
      </c>
      <c r="F32" s="0" t="s">
        <v>2720</v>
      </c>
      <c r="G32" s="0" t="s">
        <v>1587</v>
      </c>
    </row>
    <row customHeight="1" ht="11.25">
      <c r="A33" s="373" t="s">
        <v>16</v>
      </c>
      <c r="B33" s="0" t="s">
        <v>2775</v>
      </c>
      <c r="C33" s="0" t="s">
        <v>2776</v>
      </c>
      <c r="D33" s="0" t="s">
        <v>2779</v>
      </c>
      <c r="E33" s="0" t="s">
        <v>2780</v>
      </c>
      <c r="F33" s="0" t="s">
        <v>2748</v>
      </c>
      <c r="G33" s="0" t="s">
        <v>1589</v>
      </c>
    </row>
    <row customHeight="1" ht="11.25">
      <c r="A34" s="373" t="s">
        <v>16</v>
      </c>
      <c r="B34" s="0" t="s">
        <v>2775</v>
      </c>
      <c r="C34" s="0" t="s">
        <v>2776</v>
      </c>
      <c r="D34" s="0" t="s">
        <v>2775</v>
      </c>
      <c r="E34" s="0" t="s">
        <v>2776</v>
      </c>
      <c r="F34" s="0" t="s">
        <v>2717</v>
      </c>
      <c r="G34" s="0" t="s">
        <v>1591</v>
      </c>
    </row>
    <row customHeight="1" ht="11.25">
      <c r="A35" s="373" t="s">
        <v>16</v>
      </c>
      <c r="B35" s="0" t="s">
        <v>2775</v>
      </c>
      <c r="C35" s="0" t="s">
        <v>2776</v>
      </c>
      <c r="D35" s="0" t="s">
        <v>2781</v>
      </c>
      <c r="E35" s="0" t="s">
        <v>2782</v>
      </c>
      <c r="F35" s="0" t="s">
        <v>2720</v>
      </c>
      <c r="G35" s="0" t="s">
        <v>1596</v>
      </c>
    </row>
    <row customHeight="1" ht="11.25">
      <c r="A36" s="373" t="s">
        <v>16</v>
      </c>
      <c r="B36" s="0" t="s">
        <v>2783</v>
      </c>
      <c r="C36" s="0" t="s">
        <v>2784</v>
      </c>
      <c r="D36" s="0" t="s">
        <v>2783</v>
      </c>
      <c r="E36" s="0" t="s">
        <v>2784</v>
      </c>
      <c r="F36" s="0" t="s">
        <v>2714</v>
      </c>
      <c r="G36" s="0" t="s">
        <v>1601</v>
      </c>
    </row>
    <row customHeight="1" ht="11.25">
      <c r="A37" s="373" t="s">
        <v>16</v>
      </c>
      <c r="B37" s="0" t="s">
        <v>2785</v>
      </c>
      <c r="C37" s="0" t="s">
        <v>2786</v>
      </c>
      <c r="D37" s="0" t="s">
        <v>2787</v>
      </c>
      <c r="E37" s="0" t="s">
        <v>2788</v>
      </c>
      <c r="F37" s="0" t="s">
        <v>2723</v>
      </c>
      <c r="G37" s="0" t="s">
        <v>1605</v>
      </c>
    </row>
    <row customHeight="1" ht="11.25">
      <c r="A38" s="373" t="s">
        <v>16</v>
      </c>
      <c r="B38" s="0" t="s">
        <v>2785</v>
      </c>
      <c r="C38" s="0" t="s">
        <v>2786</v>
      </c>
      <c r="D38" s="0" t="s">
        <v>2789</v>
      </c>
      <c r="E38" s="0" t="s">
        <v>2790</v>
      </c>
      <c r="F38" s="0" t="s">
        <v>2720</v>
      </c>
      <c r="G38" s="0" t="s">
        <v>1613</v>
      </c>
    </row>
    <row customHeight="1" ht="11.25">
      <c r="A39" s="373" t="s">
        <v>16</v>
      </c>
      <c r="B39" s="0" t="s">
        <v>2785</v>
      </c>
      <c r="C39" s="0" t="s">
        <v>2786</v>
      </c>
      <c r="D39" s="0" t="s">
        <v>2785</v>
      </c>
      <c r="E39" s="0" t="s">
        <v>2786</v>
      </c>
      <c r="F39" s="0" t="s">
        <v>2717</v>
      </c>
      <c r="G39" s="0" t="s">
        <v>1619</v>
      </c>
    </row>
    <row customHeight="1" ht="11.25">
      <c r="A40" s="373" t="s">
        <v>16</v>
      </c>
      <c r="B40" s="0" t="s">
        <v>2785</v>
      </c>
      <c r="C40" s="0" t="s">
        <v>2786</v>
      </c>
      <c r="D40" s="0" t="s">
        <v>2791</v>
      </c>
      <c r="E40" s="0" t="s">
        <v>2792</v>
      </c>
      <c r="F40" s="0" t="s">
        <v>2720</v>
      </c>
      <c r="G40" s="0" t="s">
        <v>1624</v>
      </c>
    </row>
    <row customHeight="1" ht="11.25">
      <c r="A41" s="373" t="s">
        <v>16</v>
      </c>
      <c r="B41" s="0" t="s">
        <v>2793</v>
      </c>
      <c r="C41" s="0" t="s">
        <v>2794</v>
      </c>
      <c r="D41" s="0" t="s">
        <v>2793</v>
      </c>
      <c r="E41" s="0" t="s">
        <v>2794</v>
      </c>
      <c r="F41" s="0" t="s">
        <v>2714</v>
      </c>
      <c r="G41" s="0" t="s">
        <v>1628</v>
      </c>
    </row>
    <row customHeight="1" ht="11.25">
      <c r="A42" s="373" t="s">
        <v>16</v>
      </c>
      <c r="B42" s="0" t="s">
        <v>2795</v>
      </c>
      <c r="C42" s="0" t="s">
        <v>2796</v>
      </c>
      <c r="D42" s="0" t="s">
        <v>2797</v>
      </c>
      <c r="E42" s="0" t="s">
        <v>2798</v>
      </c>
      <c r="F42" s="0" t="s">
        <v>2720</v>
      </c>
      <c r="G42" s="0" t="s">
        <v>1631</v>
      </c>
    </row>
    <row customHeight="1" ht="11.25">
      <c r="A43" s="373" t="s">
        <v>16</v>
      </c>
      <c r="B43" s="0" t="s">
        <v>2795</v>
      </c>
      <c r="C43" s="0" t="s">
        <v>2796</v>
      </c>
      <c r="D43" s="0" t="s">
        <v>2799</v>
      </c>
      <c r="E43" s="0" t="s">
        <v>2800</v>
      </c>
      <c r="F43" s="0" t="s">
        <v>2720</v>
      </c>
      <c r="G43" s="0" t="s">
        <v>1638</v>
      </c>
    </row>
    <row customHeight="1" ht="11.25">
      <c r="A44" s="373" t="s">
        <v>16</v>
      </c>
      <c r="B44" s="0" t="s">
        <v>2795</v>
      </c>
      <c r="C44" s="0" t="s">
        <v>2796</v>
      </c>
      <c r="D44" s="0" t="s">
        <v>2801</v>
      </c>
      <c r="E44" s="0" t="s">
        <v>2802</v>
      </c>
      <c r="F44" s="0" t="s">
        <v>2720</v>
      </c>
      <c r="G44" s="0" t="s">
        <v>1647</v>
      </c>
    </row>
    <row customHeight="1" ht="11.25">
      <c r="A45" s="373" t="s">
        <v>16</v>
      </c>
      <c r="B45" s="0" t="s">
        <v>2795</v>
      </c>
      <c r="C45" s="0" t="s">
        <v>2796</v>
      </c>
      <c r="D45" s="0" t="s">
        <v>2795</v>
      </c>
      <c r="E45" s="0" t="s">
        <v>2796</v>
      </c>
      <c r="F45" s="0" t="s">
        <v>2717</v>
      </c>
      <c r="G45" s="0" t="s">
        <v>1652</v>
      </c>
    </row>
    <row customHeight="1" ht="11.25">
      <c r="A46" s="373" t="s">
        <v>16</v>
      </c>
      <c r="B46" s="0" t="s">
        <v>2795</v>
      </c>
      <c r="C46" s="0" t="s">
        <v>2796</v>
      </c>
      <c r="D46" s="0" t="s">
        <v>2803</v>
      </c>
      <c r="E46" s="0" t="s">
        <v>2804</v>
      </c>
      <c r="F46" s="0" t="s">
        <v>2723</v>
      </c>
      <c r="G46" s="0" t="s">
        <v>1656</v>
      </c>
    </row>
    <row customHeight="1" ht="11.25">
      <c r="A47" s="373" t="s">
        <v>16</v>
      </c>
      <c r="B47" s="0" t="s">
        <v>2795</v>
      </c>
      <c r="C47" s="0" t="s">
        <v>2796</v>
      </c>
      <c r="D47" s="0" t="s">
        <v>2805</v>
      </c>
      <c r="E47" s="0" t="s">
        <v>2806</v>
      </c>
      <c r="F47" s="0" t="s">
        <v>2720</v>
      </c>
      <c r="G47" s="0" t="s">
        <v>1662</v>
      </c>
    </row>
    <row customHeight="1" ht="11.25">
      <c r="A48" s="373" t="s">
        <v>16</v>
      </c>
      <c r="B48" s="0" t="s">
        <v>2807</v>
      </c>
      <c r="C48" s="0" t="s">
        <v>2808</v>
      </c>
      <c r="D48" s="0" t="s">
        <v>2807</v>
      </c>
      <c r="E48" s="0" t="s">
        <v>2808</v>
      </c>
      <c r="F48" s="0" t="s">
        <v>2714</v>
      </c>
      <c r="G48" s="0" t="s">
        <v>1667</v>
      </c>
    </row>
    <row customHeight="1" ht="11.25">
      <c r="A49" s="373" t="s">
        <v>16</v>
      </c>
      <c r="B49" s="0" t="s">
        <v>2809</v>
      </c>
      <c r="C49" s="0" t="s">
        <v>2810</v>
      </c>
      <c r="D49" s="0" t="s">
        <v>2811</v>
      </c>
      <c r="E49" s="0" t="s">
        <v>2812</v>
      </c>
      <c r="F49" s="0" t="s">
        <v>2723</v>
      </c>
      <c r="G49" s="0" t="s">
        <v>1669</v>
      </c>
    </row>
    <row customHeight="1" ht="11.25">
      <c r="A50" s="373" t="s">
        <v>16</v>
      </c>
      <c r="B50" s="0" t="s">
        <v>2809</v>
      </c>
      <c r="C50" s="0" t="s">
        <v>2810</v>
      </c>
      <c r="D50" s="0" t="s">
        <v>2809</v>
      </c>
      <c r="E50" s="0" t="s">
        <v>2810</v>
      </c>
      <c r="F50" s="0" t="s">
        <v>2717</v>
      </c>
      <c r="G50" s="0" t="s">
        <v>1672</v>
      </c>
    </row>
    <row customHeight="1" ht="11.25">
      <c r="A51" s="373" t="s">
        <v>16</v>
      </c>
      <c r="B51" s="0" t="s">
        <v>2809</v>
      </c>
      <c r="C51" s="0" t="s">
        <v>2810</v>
      </c>
      <c r="D51" s="0" t="s">
        <v>2813</v>
      </c>
      <c r="E51" s="0" t="s">
        <v>2814</v>
      </c>
      <c r="F51" s="0" t="s">
        <v>2720</v>
      </c>
      <c r="G51" s="0" t="s">
        <v>1677</v>
      </c>
    </row>
    <row customHeight="1" ht="11.25">
      <c r="A52" s="373" t="s">
        <v>16</v>
      </c>
      <c r="B52" s="0" t="s">
        <v>2809</v>
      </c>
      <c r="C52" s="0" t="s">
        <v>2810</v>
      </c>
      <c r="D52" s="0" t="s">
        <v>2815</v>
      </c>
      <c r="E52" s="0" t="s">
        <v>2816</v>
      </c>
      <c r="F52" s="0" t="s">
        <v>2720</v>
      </c>
      <c r="G52" s="0" t="s">
        <v>1681</v>
      </c>
    </row>
    <row customHeight="1" ht="11.25">
      <c r="A53" s="373" t="s">
        <v>16</v>
      </c>
      <c r="B53" s="0" t="s">
        <v>2809</v>
      </c>
      <c r="C53" s="0" t="s">
        <v>2810</v>
      </c>
      <c r="D53" s="0" t="s">
        <v>2817</v>
      </c>
      <c r="E53" s="0" t="s">
        <v>2818</v>
      </c>
      <c r="F53" s="0" t="s">
        <v>2720</v>
      </c>
      <c r="G53" s="0" t="s">
        <v>1683</v>
      </c>
    </row>
    <row customHeight="1" ht="11.25">
      <c r="A54" s="373" t="s">
        <v>16</v>
      </c>
      <c r="B54" s="0" t="s">
        <v>2819</v>
      </c>
      <c r="C54" s="0" t="s">
        <v>2820</v>
      </c>
      <c r="D54" s="0" t="s">
        <v>2819</v>
      </c>
      <c r="E54" s="0" t="s">
        <v>2820</v>
      </c>
      <c r="F54" s="0" t="s">
        <v>2714</v>
      </c>
      <c r="G54" s="0" t="s">
        <v>1686</v>
      </c>
    </row>
    <row customHeight="1" ht="11.25">
      <c r="A55" s="373" t="s">
        <v>16</v>
      </c>
      <c r="B55" s="0" t="s">
        <v>2821</v>
      </c>
      <c r="C55" s="0" t="s">
        <v>2822</v>
      </c>
      <c r="D55" s="0" t="s">
        <v>2823</v>
      </c>
      <c r="E55" s="0" t="s">
        <v>2824</v>
      </c>
      <c r="F55" s="0" t="s">
        <v>2720</v>
      </c>
      <c r="G55" s="0" t="s">
        <v>1690</v>
      </c>
    </row>
    <row customHeight="1" ht="11.25">
      <c r="A56" s="373" t="s">
        <v>16</v>
      </c>
      <c r="B56" s="0" t="s">
        <v>2821</v>
      </c>
      <c r="C56" s="0" t="s">
        <v>2822</v>
      </c>
      <c r="D56" s="0" t="s">
        <v>2825</v>
      </c>
      <c r="E56" s="0" t="s">
        <v>2826</v>
      </c>
      <c r="F56" s="0" t="s">
        <v>2720</v>
      </c>
      <c r="G56" s="0" t="s">
        <v>1693</v>
      </c>
    </row>
    <row customHeight="1" ht="11.25">
      <c r="A57" s="373" t="s">
        <v>16</v>
      </c>
      <c r="B57" s="0" t="s">
        <v>2821</v>
      </c>
      <c r="C57" s="0" t="s">
        <v>2822</v>
      </c>
      <c r="D57" s="0" t="s">
        <v>2827</v>
      </c>
      <c r="E57" s="0" t="s">
        <v>2828</v>
      </c>
      <c r="F57" s="0" t="s">
        <v>2748</v>
      </c>
      <c r="G57" s="0" t="s">
        <v>1696</v>
      </c>
    </row>
    <row customHeight="1" ht="11.25">
      <c r="A58" s="373" t="s">
        <v>16</v>
      </c>
      <c r="B58" s="0" t="s">
        <v>2821</v>
      </c>
      <c r="C58" s="0" t="s">
        <v>2822</v>
      </c>
      <c r="D58" s="0" t="s">
        <v>2821</v>
      </c>
      <c r="E58" s="0" t="s">
        <v>2822</v>
      </c>
      <c r="F58" s="0" t="s">
        <v>2717</v>
      </c>
      <c r="G58" s="0" t="s">
        <v>1699</v>
      </c>
    </row>
    <row customHeight="1" ht="11.25">
      <c r="A59" s="373" t="s">
        <v>16</v>
      </c>
      <c r="B59" s="0" t="s">
        <v>2821</v>
      </c>
      <c r="C59" s="0" t="s">
        <v>2822</v>
      </c>
      <c r="D59" s="0" t="s">
        <v>2829</v>
      </c>
      <c r="E59" s="0" t="s">
        <v>2830</v>
      </c>
      <c r="F59" s="0" t="s">
        <v>2720</v>
      </c>
      <c r="G59" s="0" t="s">
        <v>1703</v>
      </c>
    </row>
    <row customHeight="1" ht="11.25">
      <c r="A60" s="373" t="s">
        <v>16</v>
      </c>
      <c r="B60" s="0" t="s">
        <v>2821</v>
      </c>
      <c r="C60" s="0" t="s">
        <v>2822</v>
      </c>
      <c r="D60" s="0" t="s">
        <v>2831</v>
      </c>
      <c r="E60" s="0" t="s">
        <v>2832</v>
      </c>
      <c r="F60" s="0" t="s">
        <v>2720</v>
      </c>
      <c r="G60" s="0" t="s">
        <v>1706</v>
      </c>
    </row>
    <row customHeight="1" ht="11.25">
      <c r="A61" s="373" t="s">
        <v>16</v>
      </c>
      <c r="B61" s="0" t="s">
        <v>2821</v>
      </c>
      <c r="C61" s="0" t="s">
        <v>2822</v>
      </c>
      <c r="D61" s="0" t="s">
        <v>2833</v>
      </c>
      <c r="E61" s="0" t="s">
        <v>2834</v>
      </c>
      <c r="F61" s="0" t="s">
        <v>2720</v>
      </c>
      <c r="G61" s="0" t="s">
        <v>2835</v>
      </c>
    </row>
    <row customHeight="1" ht="11.25">
      <c r="A62" s="373" t="s">
        <v>16</v>
      </c>
      <c r="B62" s="0" t="s">
        <v>2836</v>
      </c>
      <c r="C62" s="0" t="s">
        <v>2837</v>
      </c>
      <c r="D62" s="0" t="s">
        <v>2836</v>
      </c>
      <c r="E62" s="0" t="s">
        <v>2837</v>
      </c>
      <c r="F62" s="0" t="s">
        <v>2714</v>
      </c>
      <c r="G62" s="0" t="s">
        <v>2838</v>
      </c>
    </row>
    <row customHeight="1" ht="11.25">
      <c r="A63" s="373" t="s">
        <v>16</v>
      </c>
      <c r="B63" s="0" t="s">
        <v>2839</v>
      </c>
      <c r="C63" s="0" t="s">
        <v>2840</v>
      </c>
      <c r="D63" s="0" t="s">
        <v>2841</v>
      </c>
      <c r="E63" s="0" t="s">
        <v>2842</v>
      </c>
      <c r="F63" s="0" t="s">
        <v>2720</v>
      </c>
      <c r="G63" s="0" t="s">
        <v>2843</v>
      </c>
    </row>
    <row customHeight="1" ht="11.25">
      <c r="A64" s="373" t="s">
        <v>16</v>
      </c>
      <c r="B64" s="0" t="s">
        <v>2839</v>
      </c>
      <c r="C64" s="0" t="s">
        <v>2840</v>
      </c>
      <c r="D64" s="0" t="s">
        <v>2844</v>
      </c>
      <c r="E64" s="0" t="s">
        <v>2845</v>
      </c>
      <c r="F64" s="0" t="s">
        <v>2720</v>
      </c>
      <c r="G64" s="0" t="s">
        <v>2846</v>
      </c>
    </row>
    <row customHeight="1" ht="11.25">
      <c r="A65" s="373" t="s">
        <v>16</v>
      </c>
      <c r="B65" s="0" t="s">
        <v>2839</v>
      </c>
      <c r="C65" s="0" t="s">
        <v>2840</v>
      </c>
      <c r="D65" s="0" t="s">
        <v>2847</v>
      </c>
      <c r="E65" s="0" t="s">
        <v>2848</v>
      </c>
      <c r="F65" s="0" t="s">
        <v>2748</v>
      </c>
      <c r="G65" s="0" t="s">
        <v>2849</v>
      </c>
    </row>
    <row customHeight="1" ht="11.25">
      <c r="A66" s="373" t="s">
        <v>16</v>
      </c>
      <c r="B66" s="0" t="s">
        <v>2839</v>
      </c>
      <c r="C66" s="0" t="s">
        <v>2840</v>
      </c>
      <c r="D66" s="0" t="s">
        <v>2850</v>
      </c>
      <c r="E66" s="0" t="s">
        <v>2851</v>
      </c>
      <c r="F66" s="0" t="s">
        <v>2720</v>
      </c>
      <c r="G66" s="0" t="s">
        <v>2852</v>
      </c>
    </row>
    <row customHeight="1" ht="11.25">
      <c r="A67" s="373" t="s">
        <v>16</v>
      </c>
      <c r="B67" s="0" t="s">
        <v>2839</v>
      </c>
      <c r="C67" s="0" t="s">
        <v>2840</v>
      </c>
      <c r="D67" s="0" t="s">
        <v>2839</v>
      </c>
      <c r="E67" s="0" t="s">
        <v>2840</v>
      </c>
      <c r="F67" s="0" t="s">
        <v>2717</v>
      </c>
      <c r="G67" s="0" t="s">
        <v>2025</v>
      </c>
    </row>
    <row customHeight="1" ht="11.25">
      <c r="A68" s="373" t="s">
        <v>16</v>
      </c>
      <c r="B68" s="0" t="s">
        <v>2853</v>
      </c>
      <c r="C68" s="0" t="s">
        <v>2854</v>
      </c>
      <c r="D68" s="0" t="s">
        <v>2853</v>
      </c>
      <c r="E68" s="0" t="s">
        <v>2854</v>
      </c>
      <c r="F68" s="0" t="s">
        <v>2714</v>
      </c>
      <c r="G68" s="0" t="s">
        <v>2855</v>
      </c>
    </row>
    <row customHeight="1" ht="11.25">
      <c r="A69" s="373" t="s">
        <v>16</v>
      </c>
      <c r="B69" s="0" t="s">
        <v>2856</v>
      </c>
      <c r="C69" s="0" t="s">
        <v>2857</v>
      </c>
      <c r="D69" s="0" t="s">
        <v>2858</v>
      </c>
      <c r="E69" s="0" t="s">
        <v>2859</v>
      </c>
      <c r="F69" s="0" t="s">
        <v>2720</v>
      </c>
      <c r="G69" s="0" t="s">
        <v>2228</v>
      </c>
    </row>
    <row customHeight="1" ht="11.25">
      <c r="A70" s="373" t="s">
        <v>16</v>
      </c>
      <c r="B70" s="0" t="s">
        <v>2856</v>
      </c>
      <c r="C70" s="0" t="s">
        <v>2857</v>
      </c>
      <c r="D70" s="0" t="s">
        <v>2860</v>
      </c>
      <c r="E70" s="0" t="s">
        <v>2861</v>
      </c>
      <c r="F70" s="0" t="s">
        <v>2720</v>
      </c>
      <c r="G70" s="0" t="s">
        <v>2862</v>
      </c>
    </row>
    <row customHeight="1" ht="11.25">
      <c r="A71" s="373" t="s">
        <v>16</v>
      </c>
      <c r="B71" s="0" t="s">
        <v>2856</v>
      </c>
      <c r="C71" s="0" t="s">
        <v>2857</v>
      </c>
      <c r="D71" s="0" t="s">
        <v>2863</v>
      </c>
      <c r="E71" s="0" t="s">
        <v>2864</v>
      </c>
      <c r="F71" s="0" t="s">
        <v>2720</v>
      </c>
      <c r="G71" s="0" t="s">
        <v>2865</v>
      </c>
    </row>
    <row customHeight="1" ht="11.25">
      <c r="A72" s="373" t="s">
        <v>16</v>
      </c>
      <c r="B72" s="0" t="s">
        <v>2856</v>
      </c>
      <c r="C72" s="0" t="s">
        <v>2857</v>
      </c>
      <c r="D72" s="0" t="s">
        <v>2866</v>
      </c>
      <c r="E72" s="0" t="s">
        <v>2867</v>
      </c>
      <c r="F72" s="0" t="s">
        <v>2748</v>
      </c>
      <c r="G72" s="0" t="s">
        <v>2868</v>
      </c>
    </row>
    <row customHeight="1" ht="11.25">
      <c r="A73" s="373" t="s">
        <v>16</v>
      </c>
      <c r="B73" s="0" t="s">
        <v>2856</v>
      </c>
      <c r="C73" s="0" t="s">
        <v>2857</v>
      </c>
      <c r="D73" s="0" t="s">
        <v>2856</v>
      </c>
      <c r="E73" s="0" t="s">
        <v>2857</v>
      </c>
      <c r="F73" s="0" t="s">
        <v>2717</v>
      </c>
      <c r="G73" s="0" t="s">
        <v>2869</v>
      </c>
    </row>
    <row customHeight="1" ht="11.25">
      <c r="A74" s="373" t="s">
        <v>16</v>
      </c>
      <c r="B74" s="0" t="s">
        <v>2856</v>
      </c>
      <c r="C74" s="0" t="s">
        <v>2857</v>
      </c>
      <c r="D74" s="0" t="s">
        <v>2870</v>
      </c>
      <c r="E74" s="0" t="s">
        <v>2871</v>
      </c>
      <c r="F74" s="0" t="s">
        <v>2720</v>
      </c>
      <c r="G74" s="0" t="s">
        <v>2872</v>
      </c>
    </row>
    <row customHeight="1" ht="11.25">
      <c r="A75" s="373" t="s">
        <v>16</v>
      </c>
      <c r="B75" s="0" t="s">
        <v>2873</v>
      </c>
      <c r="C75" s="0" t="s">
        <v>2874</v>
      </c>
      <c r="D75" s="0" t="s">
        <v>2873</v>
      </c>
      <c r="E75" s="0" t="s">
        <v>2874</v>
      </c>
      <c r="F75" s="0" t="s">
        <v>2714</v>
      </c>
      <c r="G75" s="0" t="s">
        <v>2875</v>
      </c>
    </row>
    <row customHeight="1" ht="11.25">
      <c r="A76" s="373" t="s">
        <v>16</v>
      </c>
      <c r="B76" s="0" t="s">
        <v>2876</v>
      </c>
      <c r="C76" s="0" t="s">
        <v>2877</v>
      </c>
      <c r="D76" s="0" t="s">
        <v>2878</v>
      </c>
      <c r="E76" s="0" t="s">
        <v>2879</v>
      </c>
      <c r="F76" s="0" t="s">
        <v>2720</v>
      </c>
      <c r="G76" s="0" t="s">
        <v>2880</v>
      </c>
    </row>
    <row customHeight="1" ht="11.25">
      <c r="A77" s="373" t="s">
        <v>16</v>
      </c>
      <c r="B77" s="0" t="s">
        <v>2876</v>
      </c>
      <c r="C77" s="0" t="s">
        <v>2877</v>
      </c>
      <c r="D77" s="0" t="s">
        <v>2881</v>
      </c>
      <c r="E77" s="0" t="s">
        <v>2882</v>
      </c>
      <c r="F77" s="0" t="s">
        <v>2720</v>
      </c>
      <c r="G77" s="0" t="s">
        <v>2883</v>
      </c>
    </row>
    <row customHeight="1" ht="11.25">
      <c r="A78" s="373" t="s">
        <v>16</v>
      </c>
      <c r="B78" s="0" t="s">
        <v>2876</v>
      </c>
      <c r="C78" s="0" t="s">
        <v>2877</v>
      </c>
      <c r="D78" s="0" t="s">
        <v>2884</v>
      </c>
      <c r="E78" s="0" t="s">
        <v>2885</v>
      </c>
      <c r="F78" s="0" t="s">
        <v>2720</v>
      </c>
      <c r="G78" s="0" t="s">
        <v>2886</v>
      </c>
    </row>
    <row customHeight="1" ht="11.25">
      <c r="A79" s="373" t="s">
        <v>16</v>
      </c>
      <c r="B79" s="0" t="s">
        <v>2876</v>
      </c>
      <c r="C79" s="0" t="s">
        <v>2877</v>
      </c>
      <c r="D79" s="0" t="s">
        <v>2876</v>
      </c>
      <c r="E79" s="0" t="s">
        <v>2877</v>
      </c>
      <c r="F79" s="0" t="s">
        <v>2717</v>
      </c>
      <c r="G79" s="0" t="s">
        <v>2887</v>
      </c>
    </row>
    <row customHeight="1" ht="11.25">
      <c r="A80" s="373" t="s">
        <v>16</v>
      </c>
      <c r="B80" s="0" t="s">
        <v>2876</v>
      </c>
      <c r="C80" s="0" t="s">
        <v>2877</v>
      </c>
      <c r="D80" s="0" t="s">
        <v>2888</v>
      </c>
      <c r="E80" s="0" t="s">
        <v>2889</v>
      </c>
      <c r="F80" s="0" t="s">
        <v>2748</v>
      </c>
      <c r="G80" s="0" t="s">
        <v>2890</v>
      </c>
    </row>
    <row customHeight="1" ht="11.25">
      <c r="A81" s="373" t="s">
        <v>16</v>
      </c>
      <c r="B81" s="0" t="s">
        <v>2876</v>
      </c>
      <c r="C81" s="0" t="s">
        <v>2877</v>
      </c>
      <c r="D81" s="0" t="s">
        <v>2870</v>
      </c>
      <c r="E81" s="0" t="s">
        <v>2891</v>
      </c>
      <c r="F81" s="0" t="s">
        <v>2720</v>
      </c>
      <c r="G81" s="0" t="s">
        <v>2892</v>
      </c>
    </row>
    <row customHeight="1" ht="11.25">
      <c r="A82" s="373" t="s">
        <v>16</v>
      </c>
      <c r="B82" s="0" t="s">
        <v>2893</v>
      </c>
      <c r="C82" s="0" t="s">
        <v>2894</v>
      </c>
      <c r="D82" s="0" t="s">
        <v>2893</v>
      </c>
      <c r="E82" s="0" t="s">
        <v>2894</v>
      </c>
      <c r="F82" s="0" t="s">
        <v>2714</v>
      </c>
      <c r="G82" s="0" t="s">
        <v>2895</v>
      </c>
    </row>
    <row customHeight="1" ht="11.25">
      <c r="A83" s="373" t="s">
        <v>16</v>
      </c>
      <c r="B83" s="0" t="s">
        <v>2896</v>
      </c>
      <c r="C83" s="0" t="s">
        <v>2897</v>
      </c>
      <c r="D83" s="0" t="s">
        <v>2898</v>
      </c>
      <c r="E83" s="0" t="s">
        <v>2899</v>
      </c>
      <c r="F83" s="0" t="s">
        <v>2720</v>
      </c>
      <c r="G83" s="0" t="s">
        <v>2900</v>
      </c>
    </row>
    <row customHeight="1" ht="11.25">
      <c r="A84" s="373" t="s">
        <v>16</v>
      </c>
      <c r="B84" s="0" t="s">
        <v>2896</v>
      </c>
      <c r="C84" s="0" t="s">
        <v>2897</v>
      </c>
      <c r="D84" s="0" t="s">
        <v>2901</v>
      </c>
      <c r="E84" s="0" t="s">
        <v>2902</v>
      </c>
      <c r="F84" s="0" t="s">
        <v>2720</v>
      </c>
      <c r="G84" s="0" t="s">
        <v>2903</v>
      </c>
    </row>
    <row customHeight="1" ht="11.25">
      <c r="A85" s="373" t="s">
        <v>16</v>
      </c>
      <c r="B85" s="0" t="s">
        <v>2896</v>
      </c>
      <c r="C85" s="0" t="s">
        <v>2897</v>
      </c>
      <c r="D85" s="0" t="s">
        <v>2904</v>
      </c>
      <c r="E85" s="0" t="s">
        <v>2905</v>
      </c>
      <c r="F85" s="0" t="s">
        <v>2720</v>
      </c>
      <c r="G85" s="0" t="s">
        <v>2906</v>
      </c>
    </row>
    <row customHeight="1" ht="11.25">
      <c r="A86" s="373" t="s">
        <v>16</v>
      </c>
      <c r="B86" s="0" t="s">
        <v>2896</v>
      </c>
      <c r="C86" s="0" t="s">
        <v>2897</v>
      </c>
      <c r="D86" s="0" t="s">
        <v>2907</v>
      </c>
      <c r="E86" s="0" t="s">
        <v>2908</v>
      </c>
      <c r="F86" s="0" t="s">
        <v>2748</v>
      </c>
      <c r="G86" s="0" t="s">
        <v>2909</v>
      </c>
    </row>
    <row customHeight="1" ht="11.25">
      <c r="A87" s="373" t="s">
        <v>16</v>
      </c>
      <c r="B87" s="0" t="s">
        <v>2896</v>
      </c>
      <c r="C87" s="0" t="s">
        <v>2897</v>
      </c>
      <c r="D87" s="0" t="s">
        <v>2910</v>
      </c>
      <c r="E87" s="0" t="s">
        <v>2911</v>
      </c>
      <c r="F87" s="0" t="s">
        <v>2720</v>
      </c>
      <c r="G87" s="0" t="s">
        <v>2912</v>
      </c>
    </row>
    <row customHeight="1" ht="11.25">
      <c r="A88" s="373" t="s">
        <v>16</v>
      </c>
      <c r="B88" s="0" t="s">
        <v>2896</v>
      </c>
      <c r="C88" s="0" t="s">
        <v>2897</v>
      </c>
      <c r="D88" s="0" t="s">
        <v>2896</v>
      </c>
      <c r="E88" s="0" t="s">
        <v>2897</v>
      </c>
      <c r="F88" s="0" t="s">
        <v>2717</v>
      </c>
      <c r="G88" s="0" t="s">
        <v>2913</v>
      </c>
    </row>
    <row customHeight="1" ht="11.25">
      <c r="A89" s="373" t="s">
        <v>16</v>
      </c>
      <c r="B89" s="0" t="s">
        <v>2914</v>
      </c>
      <c r="C89" s="0" t="s">
        <v>2915</v>
      </c>
      <c r="D89" s="0" t="s">
        <v>2914</v>
      </c>
      <c r="E89" s="0" t="s">
        <v>2915</v>
      </c>
      <c r="F89" s="0" t="s">
        <v>2714</v>
      </c>
      <c r="G89" s="0" t="s">
        <v>2916</v>
      </c>
    </row>
    <row customHeight="1" ht="11.25">
      <c r="A90" s="373" t="s">
        <v>16</v>
      </c>
      <c r="B90" s="0" t="s">
        <v>2917</v>
      </c>
      <c r="C90" s="0" t="s">
        <v>2918</v>
      </c>
      <c r="D90" s="0" t="s">
        <v>2919</v>
      </c>
      <c r="E90" s="0" t="s">
        <v>2920</v>
      </c>
      <c r="F90" s="0" t="s">
        <v>2720</v>
      </c>
      <c r="G90" s="0" t="s">
        <v>2921</v>
      </c>
    </row>
    <row customHeight="1" ht="11.25">
      <c r="A91" s="373" t="s">
        <v>16</v>
      </c>
      <c r="B91" s="0" t="s">
        <v>2917</v>
      </c>
      <c r="C91" s="0" t="s">
        <v>2918</v>
      </c>
      <c r="D91" s="0" t="s">
        <v>2922</v>
      </c>
      <c r="E91" s="0" t="s">
        <v>2923</v>
      </c>
      <c r="F91" s="0" t="s">
        <v>2720</v>
      </c>
      <c r="G91" s="0" t="s">
        <v>2924</v>
      </c>
    </row>
    <row customHeight="1" ht="11.25">
      <c r="A92" s="373" t="s">
        <v>16</v>
      </c>
      <c r="B92" s="0" t="s">
        <v>2917</v>
      </c>
      <c r="C92" s="0" t="s">
        <v>2918</v>
      </c>
      <c r="D92" s="0" t="s">
        <v>2925</v>
      </c>
      <c r="E92" s="0" t="s">
        <v>2926</v>
      </c>
      <c r="F92" s="0" t="s">
        <v>2723</v>
      </c>
      <c r="G92" s="0" t="s">
        <v>2927</v>
      </c>
    </row>
    <row customHeight="1" ht="11.25">
      <c r="A93" s="373" t="s">
        <v>16</v>
      </c>
      <c r="B93" s="0" t="s">
        <v>2917</v>
      </c>
      <c r="C93" s="0" t="s">
        <v>2918</v>
      </c>
      <c r="D93" s="0" t="s">
        <v>2928</v>
      </c>
      <c r="E93" s="0" t="s">
        <v>2929</v>
      </c>
      <c r="F93" s="0" t="s">
        <v>2720</v>
      </c>
      <c r="G93" s="0" t="s">
        <v>2930</v>
      </c>
    </row>
    <row customHeight="1" ht="11.25">
      <c r="A94" s="373" t="s">
        <v>16</v>
      </c>
      <c r="B94" s="0" t="s">
        <v>2917</v>
      </c>
      <c r="C94" s="0" t="s">
        <v>2918</v>
      </c>
      <c r="D94" s="0" t="s">
        <v>2917</v>
      </c>
      <c r="E94" s="0" t="s">
        <v>2918</v>
      </c>
      <c r="F94" s="0" t="s">
        <v>2717</v>
      </c>
      <c r="G94" s="0" t="s">
        <v>2931</v>
      </c>
    </row>
    <row customHeight="1" ht="11.25">
      <c r="A95" s="373" t="s">
        <v>16</v>
      </c>
      <c r="B95" s="0" t="s">
        <v>2917</v>
      </c>
      <c r="C95" s="0" t="s">
        <v>2918</v>
      </c>
      <c r="D95" s="0" t="s">
        <v>2932</v>
      </c>
      <c r="E95" s="0" t="s">
        <v>2933</v>
      </c>
      <c r="F95" s="0" t="s">
        <v>2720</v>
      </c>
      <c r="G95" s="0" t="s">
        <v>2934</v>
      </c>
    </row>
    <row customHeight="1" ht="11.25">
      <c r="A96" s="373" t="s">
        <v>16</v>
      </c>
      <c r="B96" s="0" t="s">
        <v>2935</v>
      </c>
      <c r="C96" s="0" t="s">
        <v>2936</v>
      </c>
      <c r="D96" s="0" t="s">
        <v>2935</v>
      </c>
      <c r="E96" s="0" t="s">
        <v>2936</v>
      </c>
      <c r="F96" s="0" t="s">
        <v>2714</v>
      </c>
      <c r="G96" s="0" t="s">
        <v>2937</v>
      </c>
    </row>
    <row customHeight="1" ht="11.25">
      <c r="A97" s="373" t="s">
        <v>16</v>
      </c>
      <c r="B97" s="0" t="s">
        <v>2938</v>
      </c>
      <c r="C97" s="0" t="s">
        <v>2939</v>
      </c>
      <c r="D97" s="0" t="s">
        <v>2940</v>
      </c>
      <c r="E97" s="0" t="s">
        <v>2941</v>
      </c>
      <c r="F97" s="0" t="s">
        <v>2720</v>
      </c>
      <c r="G97" s="0" t="s">
        <v>2942</v>
      </c>
    </row>
    <row customHeight="1" ht="11.25">
      <c r="A98" s="373" t="s">
        <v>16</v>
      </c>
      <c r="B98" s="0" t="s">
        <v>2938</v>
      </c>
      <c r="C98" s="0" t="s">
        <v>2939</v>
      </c>
      <c r="D98" s="0" t="s">
        <v>2943</v>
      </c>
      <c r="E98" s="0" t="s">
        <v>2944</v>
      </c>
      <c r="F98" s="0" t="s">
        <v>2720</v>
      </c>
      <c r="G98" s="0" t="s">
        <v>2945</v>
      </c>
    </row>
    <row customHeight="1" ht="11.25">
      <c r="A99" s="373" t="s">
        <v>16</v>
      </c>
      <c r="B99" s="0" t="s">
        <v>2938</v>
      </c>
      <c r="C99" s="0" t="s">
        <v>2939</v>
      </c>
      <c r="D99" s="0" t="s">
        <v>2946</v>
      </c>
      <c r="E99" s="0" t="s">
        <v>2947</v>
      </c>
      <c r="F99" s="0" t="s">
        <v>2720</v>
      </c>
      <c r="G99" s="0" t="s">
        <v>2948</v>
      </c>
    </row>
    <row customHeight="1" ht="11.25">
      <c r="A100" s="373" t="s">
        <v>16</v>
      </c>
      <c r="B100" s="0" t="s">
        <v>2938</v>
      </c>
      <c r="C100" s="0" t="s">
        <v>2939</v>
      </c>
      <c r="D100" s="0" t="s">
        <v>2938</v>
      </c>
      <c r="E100" s="0" t="s">
        <v>2939</v>
      </c>
      <c r="F100" s="0" t="s">
        <v>2717</v>
      </c>
      <c r="G100" s="0" t="s">
        <v>2949</v>
      </c>
    </row>
    <row customHeight="1" ht="11.25">
      <c r="A101" s="373" t="s">
        <v>16</v>
      </c>
      <c r="B101" s="0" t="s">
        <v>2938</v>
      </c>
      <c r="C101" s="0" t="s">
        <v>2939</v>
      </c>
      <c r="D101" s="0" t="s">
        <v>2950</v>
      </c>
      <c r="E101" s="0" t="s">
        <v>2951</v>
      </c>
      <c r="F101" s="0" t="s">
        <v>2748</v>
      </c>
      <c r="G101" s="0" t="s">
        <v>2952</v>
      </c>
    </row>
    <row customHeight="1" ht="11.25">
      <c r="A102" s="373" t="s">
        <v>16</v>
      </c>
      <c r="B102" s="0" t="s">
        <v>2953</v>
      </c>
      <c r="C102" s="0" t="s">
        <v>2954</v>
      </c>
      <c r="D102" s="0" t="s">
        <v>2953</v>
      </c>
      <c r="E102" s="0" t="s">
        <v>2954</v>
      </c>
      <c r="F102" s="0" t="s">
        <v>2714</v>
      </c>
      <c r="G102" s="0" t="s">
        <v>2955</v>
      </c>
    </row>
    <row customHeight="1" ht="11.25">
      <c r="A103" s="373" t="s">
        <v>16</v>
      </c>
      <c r="B103" s="0" t="s">
        <v>2956</v>
      </c>
      <c r="C103" s="0" t="s">
        <v>2957</v>
      </c>
      <c r="D103" s="0" t="s">
        <v>2958</v>
      </c>
      <c r="E103" s="0" t="s">
        <v>2959</v>
      </c>
      <c r="F103" s="0" t="s">
        <v>2723</v>
      </c>
      <c r="G103" s="0" t="s">
        <v>2960</v>
      </c>
    </row>
    <row customHeight="1" ht="11.25">
      <c r="A104" s="373" t="s">
        <v>16</v>
      </c>
      <c r="B104" s="0" t="s">
        <v>2956</v>
      </c>
      <c r="C104" s="0" t="s">
        <v>2957</v>
      </c>
      <c r="D104" s="0" t="s">
        <v>2961</v>
      </c>
      <c r="E104" s="0" t="s">
        <v>2962</v>
      </c>
      <c r="F104" s="0" t="s">
        <v>2720</v>
      </c>
      <c r="G104" s="0" t="s">
        <v>2963</v>
      </c>
    </row>
    <row customHeight="1" ht="11.25">
      <c r="A105" s="373" t="s">
        <v>16</v>
      </c>
      <c r="B105" s="0" t="s">
        <v>2956</v>
      </c>
      <c r="C105" s="0" t="s">
        <v>2957</v>
      </c>
      <c r="D105" s="0" t="s">
        <v>2964</v>
      </c>
      <c r="E105" s="0" t="s">
        <v>2965</v>
      </c>
      <c r="F105" s="0" t="s">
        <v>2723</v>
      </c>
      <c r="G105" s="0" t="s">
        <v>2966</v>
      </c>
    </row>
    <row customHeight="1" ht="11.25">
      <c r="A106" s="373" t="s">
        <v>16</v>
      </c>
      <c r="B106" s="0" t="s">
        <v>2956</v>
      </c>
      <c r="C106" s="0" t="s">
        <v>2957</v>
      </c>
      <c r="D106" s="0" t="s">
        <v>2956</v>
      </c>
      <c r="E106" s="0" t="s">
        <v>2957</v>
      </c>
      <c r="F106" s="0" t="s">
        <v>2717</v>
      </c>
      <c r="G106" s="0" t="s">
        <v>2967</v>
      </c>
    </row>
    <row customHeight="1" ht="11.25">
      <c r="A107" s="373" t="s">
        <v>16</v>
      </c>
      <c r="B107" s="0" t="s">
        <v>2968</v>
      </c>
      <c r="C107" s="0" t="s">
        <v>2969</v>
      </c>
      <c r="D107" s="0" t="s">
        <v>2968</v>
      </c>
      <c r="E107" s="0" t="s">
        <v>2969</v>
      </c>
      <c r="F107" s="0" t="s">
        <v>2714</v>
      </c>
      <c r="G107" s="0" t="s">
        <v>2970</v>
      </c>
    </row>
    <row customHeight="1" ht="11.25">
      <c r="A108" s="373" t="s">
        <v>16</v>
      </c>
      <c r="B108" s="0" t="s">
        <v>2971</v>
      </c>
      <c r="C108" s="0" t="s">
        <v>2972</v>
      </c>
      <c r="D108" s="0" t="s">
        <v>2973</v>
      </c>
      <c r="E108" s="0" t="s">
        <v>2974</v>
      </c>
      <c r="F108" s="0" t="s">
        <v>2720</v>
      </c>
      <c r="G108" s="0" t="s">
        <v>2975</v>
      </c>
    </row>
    <row customHeight="1" ht="11.25">
      <c r="A109" s="373" t="s">
        <v>16</v>
      </c>
      <c r="B109" s="0" t="s">
        <v>2971</v>
      </c>
      <c r="C109" s="0" t="s">
        <v>2972</v>
      </c>
      <c r="D109" s="0" t="s">
        <v>2976</v>
      </c>
      <c r="E109" s="0" t="s">
        <v>2977</v>
      </c>
      <c r="F109" s="0" t="s">
        <v>2720</v>
      </c>
      <c r="G109" s="0" t="s">
        <v>2978</v>
      </c>
    </row>
    <row customHeight="1" ht="11.25">
      <c r="A110" s="373" t="s">
        <v>16</v>
      </c>
      <c r="B110" s="0" t="s">
        <v>2971</v>
      </c>
      <c r="C110" s="0" t="s">
        <v>2972</v>
      </c>
      <c r="D110" s="0" t="s">
        <v>2979</v>
      </c>
      <c r="E110" s="0" t="s">
        <v>2980</v>
      </c>
      <c r="F110" s="0" t="s">
        <v>2748</v>
      </c>
      <c r="G110" s="0" t="s">
        <v>2981</v>
      </c>
    </row>
    <row customHeight="1" ht="11.25">
      <c r="A111" s="373" t="s">
        <v>16</v>
      </c>
      <c r="B111" s="0" t="s">
        <v>2971</v>
      </c>
      <c r="C111" s="0" t="s">
        <v>2972</v>
      </c>
      <c r="D111" s="0" t="s">
        <v>2971</v>
      </c>
      <c r="E111" s="0" t="s">
        <v>2972</v>
      </c>
      <c r="F111" s="0" t="s">
        <v>2717</v>
      </c>
      <c r="G111" s="0" t="s">
        <v>2982</v>
      </c>
    </row>
    <row customHeight="1" ht="11.25">
      <c r="A112" s="373" t="s">
        <v>16</v>
      </c>
      <c r="B112" s="0" t="s">
        <v>2971</v>
      </c>
      <c r="C112" s="0" t="s">
        <v>2972</v>
      </c>
      <c r="D112" s="0" t="s">
        <v>2983</v>
      </c>
      <c r="E112" s="0" t="s">
        <v>2984</v>
      </c>
      <c r="F112" s="0" t="s">
        <v>2720</v>
      </c>
      <c r="G112" s="0" t="s">
        <v>2985</v>
      </c>
    </row>
    <row customHeight="1" ht="11.25">
      <c r="A113" s="373" t="s">
        <v>16</v>
      </c>
      <c r="B113" s="0" t="s">
        <v>2986</v>
      </c>
      <c r="C113" s="0" t="s">
        <v>2987</v>
      </c>
      <c r="D113" s="0" t="s">
        <v>2986</v>
      </c>
      <c r="E113" s="0" t="s">
        <v>2987</v>
      </c>
      <c r="F113" s="0" t="s">
        <v>2714</v>
      </c>
      <c r="G113" s="0" t="s">
        <v>2988</v>
      </c>
    </row>
    <row customHeight="1" ht="11.25">
      <c r="A114" s="373" t="s">
        <v>16</v>
      </c>
      <c r="B114" s="0" t="s">
        <v>2989</v>
      </c>
      <c r="C114" s="0" t="s">
        <v>2990</v>
      </c>
      <c r="D114" s="0" t="s">
        <v>2991</v>
      </c>
      <c r="E114" s="0" t="s">
        <v>2992</v>
      </c>
      <c r="F114" s="0" t="s">
        <v>2720</v>
      </c>
      <c r="G114" s="0" t="s">
        <v>2993</v>
      </c>
    </row>
    <row customHeight="1" ht="11.25">
      <c r="A115" s="373" t="s">
        <v>16</v>
      </c>
      <c r="B115" s="0" t="s">
        <v>2989</v>
      </c>
      <c r="C115" s="0" t="s">
        <v>2990</v>
      </c>
      <c r="D115" s="0" t="s">
        <v>2994</v>
      </c>
      <c r="E115" s="0" t="s">
        <v>2995</v>
      </c>
      <c r="F115" s="0" t="s">
        <v>2720</v>
      </c>
      <c r="G115" s="0" t="s">
        <v>2996</v>
      </c>
    </row>
    <row customHeight="1" ht="11.25">
      <c r="A116" s="373" t="s">
        <v>16</v>
      </c>
      <c r="B116" s="0" t="s">
        <v>2989</v>
      </c>
      <c r="C116" s="0" t="s">
        <v>2990</v>
      </c>
      <c r="D116" s="0" t="s">
        <v>2997</v>
      </c>
      <c r="E116" s="0" t="s">
        <v>2998</v>
      </c>
      <c r="F116" s="0" t="s">
        <v>2720</v>
      </c>
      <c r="G116" s="0" t="s">
        <v>2999</v>
      </c>
    </row>
    <row customHeight="1" ht="11.25">
      <c r="A117" s="373" t="s">
        <v>16</v>
      </c>
      <c r="B117" s="0" t="s">
        <v>2989</v>
      </c>
      <c r="C117" s="0" t="s">
        <v>2990</v>
      </c>
      <c r="D117" s="0" t="s">
        <v>3000</v>
      </c>
      <c r="E117" s="0" t="s">
        <v>3001</v>
      </c>
      <c r="F117" s="0" t="s">
        <v>2720</v>
      </c>
      <c r="G117" s="0" t="s">
        <v>3002</v>
      </c>
    </row>
    <row customHeight="1" ht="11.25">
      <c r="A118" s="373" t="s">
        <v>16</v>
      </c>
      <c r="B118" s="0" t="s">
        <v>2989</v>
      </c>
      <c r="C118" s="0" t="s">
        <v>2990</v>
      </c>
      <c r="D118" s="0" t="s">
        <v>3003</v>
      </c>
      <c r="E118" s="0" t="s">
        <v>3004</v>
      </c>
      <c r="F118" s="0" t="s">
        <v>2720</v>
      </c>
      <c r="G118" s="0" t="s">
        <v>3005</v>
      </c>
    </row>
    <row customHeight="1" ht="11.25">
      <c r="A119" s="373" t="s">
        <v>16</v>
      </c>
      <c r="B119" s="0" t="s">
        <v>2989</v>
      </c>
      <c r="C119" s="0" t="s">
        <v>2990</v>
      </c>
      <c r="D119" s="0" t="s">
        <v>3006</v>
      </c>
      <c r="E119" s="0" t="s">
        <v>3007</v>
      </c>
      <c r="F119" s="0" t="s">
        <v>3008</v>
      </c>
      <c r="G119" s="0" t="s">
        <v>3009</v>
      </c>
    </row>
    <row customHeight="1" ht="11.25">
      <c r="A120" s="373" t="s">
        <v>16</v>
      </c>
      <c r="B120" s="0" t="s">
        <v>2989</v>
      </c>
      <c r="C120" s="0" t="s">
        <v>2990</v>
      </c>
      <c r="D120" s="0" t="s">
        <v>3010</v>
      </c>
      <c r="E120" s="0" t="s">
        <v>3011</v>
      </c>
      <c r="F120" s="0" t="s">
        <v>2720</v>
      </c>
      <c r="G120" s="0" t="s">
        <v>3012</v>
      </c>
    </row>
    <row customHeight="1" ht="11.25">
      <c r="A121" s="373" t="s">
        <v>16</v>
      </c>
      <c r="B121" s="0" t="s">
        <v>2989</v>
      </c>
      <c r="C121" s="0" t="s">
        <v>2990</v>
      </c>
      <c r="D121" s="0" t="s">
        <v>2989</v>
      </c>
      <c r="E121" s="0" t="s">
        <v>2990</v>
      </c>
      <c r="F121" s="0" t="s">
        <v>2717</v>
      </c>
      <c r="G121" s="0" t="s">
        <v>3013</v>
      </c>
    </row>
    <row customHeight="1" ht="11.25">
      <c r="A122" s="373" t="s">
        <v>16</v>
      </c>
      <c r="B122" s="0" t="s">
        <v>2989</v>
      </c>
      <c r="C122" s="0" t="s">
        <v>2990</v>
      </c>
      <c r="D122" s="0" t="s">
        <v>3014</v>
      </c>
      <c r="E122" s="0" t="s">
        <v>3015</v>
      </c>
      <c r="F122" s="0" t="s">
        <v>2720</v>
      </c>
      <c r="G122" s="0" t="s">
        <v>3016</v>
      </c>
    </row>
    <row customHeight="1" ht="11.25">
      <c r="A123" s="373" t="s">
        <v>16</v>
      </c>
      <c r="B123" s="0" t="s">
        <v>2989</v>
      </c>
      <c r="C123" s="0" t="s">
        <v>2990</v>
      </c>
      <c r="D123" s="0" t="s">
        <v>3017</v>
      </c>
      <c r="E123" s="0" t="s">
        <v>3018</v>
      </c>
      <c r="F123" s="0" t="s">
        <v>2720</v>
      </c>
      <c r="G123" s="0" t="s">
        <v>3019</v>
      </c>
    </row>
    <row customHeight="1" ht="11.25">
      <c r="A124" s="373" t="s">
        <v>16</v>
      </c>
      <c r="B124" s="0" t="s">
        <v>2989</v>
      </c>
      <c r="C124" s="0" t="s">
        <v>2990</v>
      </c>
      <c r="D124" s="0" t="s">
        <v>3020</v>
      </c>
      <c r="E124" s="0" t="s">
        <v>3021</v>
      </c>
      <c r="F124" s="0" t="s">
        <v>2720</v>
      </c>
      <c r="G124" s="0" t="s">
        <v>3022</v>
      </c>
    </row>
    <row customHeight="1" ht="11.25">
      <c r="A125" s="373" t="s">
        <v>16</v>
      </c>
      <c r="B125" s="0" t="s">
        <v>2989</v>
      </c>
      <c r="C125" s="0" t="s">
        <v>2990</v>
      </c>
      <c r="D125" s="0" t="s">
        <v>3023</v>
      </c>
      <c r="E125" s="0" t="s">
        <v>3024</v>
      </c>
      <c r="F125" s="0" t="s">
        <v>2720</v>
      </c>
      <c r="G125" s="0" t="s">
        <v>3025</v>
      </c>
    </row>
    <row customHeight="1" ht="11.25">
      <c r="A126" s="373" t="s">
        <v>16</v>
      </c>
      <c r="B126" s="0" t="s">
        <v>3026</v>
      </c>
      <c r="C126" s="0" t="s">
        <v>3027</v>
      </c>
      <c r="D126" s="0" t="s">
        <v>3026</v>
      </c>
      <c r="E126" s="0" t="s">
        <v>3027</v>
      </c>
      <c r="F126" s="0" t="s">
        <v>2714</v>
      </c>
      <c r="G126" s="0" t="s">
        <v>3028</v>
      </c>
    </row>
    <row customHeight="1" ht="11.25">
      <c r="A127" s="373" t="s">
        <v>16</v>
      </c>
      <c r="B127" s="0" t="s">
        <v>3029</v>
      </c>
      <c r="C127" s="0" t="s">
        <v>3030</v>
      </c>
      <c r="D127" s="0" t="s">
        <v>3031</v>
      </c>
      <c r="E127" s="0" t="s">
        <v>3032</v>
      </c>
      <c r="F127" s="0" t="s">
        <v>2720</v>
      </c>
      <c r="G127" s="0" t="s">
        <v>3033</v>
      </c>
    </row>
    <row customHeight="1" ht="11.25">
      <c r="A128" s="373" t="s">
        <v>16</v>
      </c>
      <c r="B128" s="0" t="s">
        <v>3029</v>
      </c>
      <c r="C128" s="0" t="s">
        <v>3030</v>
      </c>
      <c r="D128" s="0" t="s">
        <v>3034</v>
      </c>
      <c r="E128" s="0" t="s">
        <v>3035</v>
      </c>
      <c r="F128" s="0" t="s">
        <v>2720</v>
      </c>
      <c r="G128" s="0" t="s">
        <v>3036</v>
      </c>
    </row>
    <row customHeight="1" ht="11.25">
      <c r="A129" s="373" t="s">
        <v>16</v>
      </c>
      <c r="B129" s="0" t="s">
        <v>3029</v>
      </c>
      <c r="C129" s="0" t="s">
        <v>3030</v>
      </c>
      <c r="D129" s="0" t="s">
        <v>3037</v>
      </c>
      <c r="E129" s="0" t="s">
        <v>3038</v>
      </c>
      <c r="F129" s="0" t="s">
        <v>2720</v>
      </c>
      <c r="G129" s="0" t="s">
        <v>3039</v>
      </c>
    </row>
    <row customHeight="1" ht="11.25">
      <c r="A130" s="373" t="s">
        <v>16</v>
      </c>
      <c r="B130" s="0" t="s">
        <v>3029</v>
      </c>
      <c r="C130" s="0" t="s">
        <v>3030</v>
      </c>
      <c r="D130" s="0" t="s">
        <v>2870</v>
      </c>
      <c r="E130" s="0" t="s">
        <v>3040</v>
      </c>
      <c r="F130" s="0" t="s">
        <v>2720</v>
      </c>
      <c r="G130" s="0" t="s">
        <v>3041</v>
      </c>
    </row>
    <row customHeight="1" ht="11.25">
      <c r="A131" s="373" t="s">
        <v>16</v>
      </c>
      <c r="B131" s="0" t="s">
        <v>3029</v>
      </c>
      <c r="C131" s="0" t="s">
        <v>3030</v>
      </c>
      <c r="D131" s="0" t="s">
        <v>3042</v>
      </c>
      <c r="E131" s="0" t="s">
        <v>3043</v>
      </c>
      <c r="F131" s="0" t="s">
        <v>2748</v>
      </c>
      <c r="G131" s="0" t="s">
        <v>3044</v>
      </c>
    </row>
    <row customHeight="1" ht="11.25">
      <c r="A132" s="373" t="s">
        <v>16</v>
      </c>
      <c r="B132" s="0" t="s">
        <v>3029</v>
      </c>
      <c r="C132" s="0" t="s">
        <v>3030</v>
      </c>
      <c r="D132" s="0" t="s">
        <v>3029</v>
      </c>
      <c r="E132" s="0" t="s">
        <v>3030</v>
      </c>
      <c r="F132" s="0" t="s">
        <v>2717</v>
      </c>
      <c r="G132" s="0" t="s">
        <v>3045</v>
      </c>
    </row>
    <row customHeight="1" ht="11.25">
      <c r="A133" s="373" t="s">
        <v>16</v>
      </c>
      <c r="B133" s="0" t="s">
        <v>3029</v>
      </c>
      <c r="C133" s="0" t="s">
        <v>3030</v>
      </c>
      <c r="D133" s="0" t="s">
        <v>3046</v>
      </c>
      <c r="E133" s="0" t="s">
        <v>3047</v>
      </c>
      <c r="F133" s="0" t="s">
        <v>2720</v>
      </c>
      <c r="G133" s="0" t="s">
        <v>3048</v>
      </c>
    </row>
    <row customHeight="1" ht="11.25">
      <c r="A134" s="373" t="s">
        <v>16</v>
      </c>
      <c r="B134" s="0" t="s">
        <v>3049</v>
      </c>
      <c r="C134" s="0" t="s">
        <v>3050</v>
      </c>
      <c r="D134" s="0" t="s">
        <v>3049</v>
      </c>
      <c r="E134" s="0" t="s">
        <v>3050</v>
      </c>
      <c r="F134" s="0" t="s">
        <v>2714</v>
      </c>
      <c r="G134" s="0" t="s">
        <v>3051</v>
      </c>
    </row>
    <row customHeight="1" ht="11.25">
      <c r="A135" s="373" t="s">
        <v>16</v>
      </c>
      <c r="B135" s="0" t="s">
        <v>3052</v>
      </c>
      <c r="C135" s="0" t="s">
        <v>3053</v>
      </c>
      <c r="D135" s="0" t="s">
        <v>3054</v>
      </c>
      <c r="E135" s="0" t="s">
        <v>3055</v>
      </c>
      <c r="F135" s="0" t="s">
        <v>2720</v>
      </c>
      <c r="G135" s="0" t="s">
        <v>3056</v>
      </c>
    </row>
    <row customHeight="1" ht="11.25">
      <c r="A136" s="373" t="s">
        <v>16</v>
      </c>
      <c r="B136" s="0" t="s">
        <v>3052</v>
      </c>
      <c r="C136" s="0" t="s">
        <v>3053</v>
      </c>
      <c r="D136" s="0" t="s">
        <v>3052</v>
      </c>
      <c r="E136" s="0" t="s">
        <v>3053</v>
      </c>
      <c r="F136" s="0" t="s">
        <v>2717</v>
      </c>
      <c r="G136" s="0" t="s">
        <v>3057</v>
      </c>
    </row>
    <row customHeight="1" ht="11.25">
      <c r="A137" s="373" t="s">
        <v>16</v>
      </c>
      <c r="B137" s="0" t="s">
        <v>3052</v>
      </c>
      <c r="C137" s="0" t="s">
        <v>3053</v>
      </c>
      <c r="D137" s="0" t="s">
        <v>3058</v>
      </c>
      <c r="E137" s="0" t="s">
        <v>3059</v>
      </c>
      <c r="F137" s="0" t="s">
        <v>2723</v>
      </c>
      <c r="G137" s="0" t="s">
        <v>3060</v>
      </c>
    </row>
    <row customHeight="1" ht="11.25">
      <c r="A138" s="373" t="s">
        <v>16</v>
      </c>
      <c r="B138" s="0" t="s">
        <v>3061</v>
      </c>
      <c r="C138" s="0" t="s">
        <v>3062</v>
      </c>
      <c r="D138" s="0" t="s">
        <v>3061</v>
      </c>
      <c r="E138" s="0" t="s">
        <v>3062</v>
      </c>
      <c r="F138" s="0" t="s">
        <v>2714</v>
      </c>
      <c r="G138" s="0" t="s">
        <v>3063</v>
      </c>
    </row>
    <row customHeight="1" ht="11.25">
      <c r="A139" s="373" t="s">
        <v>16</v>
      </c>
      <c r="B139" s="0" t="s">
        <v>3064</v>
      </c>
      <c r="C139" s="0" t="s">
        <v>3065</v>
      </c>
      <c r="D139" s="0" t="s">
        <v>3066</v>
      </c>
      <c r="E139" s="0" t="s">
        <v>3067</v>
      </c>
      <c r="F139" s="0" t="s">
        <v>2720</v>
      </c>
      <c r="G139" s="0" t="s">
        <v>3068</v>
      </c>
    </row>
    <row customHeight="1" ht="11.25">
      <c r="A140" s="373" t="s">
        <v>16</v>
      </c>
      <c r="B140" s="0" t="s">
        <v>3064</v>
      </c>
      <c r="C140" s="0" t="s">
        <v>3065</v>
      </c>
      <c r="D140" s="0" t="s">
        <v>3069</v>
      </c>
      <c r="E140" s="0" t="s">
        <v>3070</v>
      </c>
      <c r="F140" s="0" t="s">
        <v>2720</v>
      </c>
      <c r="G140" s="0" t="s">
        <v>3071</v>
      </c>
    </row>
    <row customHeight="1" ht="11.25">
      <c r="A141" s="373" t="s">
        <v>16</v>
      </c>
      <c r="B141" s="0" t="s">
        <v>3064</v>
      </c>
      <c r="C141" s="0" t="s">
        <v>3065</v>
      </c>
      <c r="D141" s="0" t="s">
        <v>3072</v>
      </c>
      <c r="E141" s="0" t="s">
        <v>3073</v>
      </c>
      <c r="F141" s="0" t="s">
        <v>2748</v>
      </c>
      <c r="G141" s="0" t="s">
        <v>3074</v>
      </c>
    </row>
    <row customHeight="1" ht="11.25">
      <c r="A142" s="373" t="s">
        <v>16</v>
      </c>
      <c r="B142" s="0" t="s">
        <v>3064</v>
      </c>
      <c r="C142" s="0" t="s">
        <v>3065</v>
      </c>
      <c r="D142" s="0" t="s">
        <v>3064</v>
      </c>
      <c r="E142" s="0" t="s">
        <v>3065</v>
      </c>
      <c r="F142" s="0" t="s">
        <v>2717</v>
      </c>
      <c r="G142" s="0" t="s">
        <v>3075</v>
      </c>
    </row>
    <row customHeight="1" ht="11.25">
      <c r="A143" s="373" t="s">
        <v>16</v>
      </c>
      <c r="B143" s="0" t="s">
        <v>3064</v>
      </c>
      <c r="C143" s="0" t="s">
        <v>3065</v>
      </c>
      <c r="D143" s="0" t="s">
        <v>3076</v>
      </c>
      <c r="E143" s="0" t="s">
        <v>3077</v>
      </c>
      <c r="F143" s="0" t="s">
        <v>2720</v>
      </c>
      <c r="G143" s="0" t="s">
        <v>3078</v>
      </c>
    </row>
    <row customHeight="1" ht="11.25">
      <c r="A144" s="373" t="s">
        <v>16</v>
      </c>
      <c r="B144" s="0" t="s">
        <v>3079</v>
      </c>
      <c r="C144" s="0" t="s">
        <v>3080</v>
      </c>
      <c r="D144" s="0" t="s">
        <v>3079</v>
      </c>
      <c r="E144" s="0" t="s">
        <v>3080</v>
      </c>
      <c r="F144" s="0" t="s">
        <v>2714</v>
      </c>
      <c r="G144" s="0" t="s">
        <v>3081</v>
      </c>
    </row>
    <row customHeight="1" ht="11.25">
      <c r="A145" s="373" t="s">
        <v>16</v>
      </c>
      <c r="B145" s="0" t="s">
        <v>3082</v>
      </c>
      <c r="C145" s="0" t="s">
        <v>3083</v>
      </c>
      <c r="D145" s="0" t="s">
        <v>3084</v>
      </c>
      <c r="E145" s="0" t="s">
        <v>3085</v>
      </c>
      <c r="F145" s="0" t="s">
        <v>2723</v>
      </c>
      <c r="G145" s="0" t="s">
        <v>3086</v>
      </c>
    </row>
    <row customHeight="1" ht="11.25">
      <c r="A146" s="373" t="s">
        <v>16</v>
      </c>
      <c r="B146" s="0" t="s">
        <v>3082</v>
      </c>
      <c r="C146" s="0" t="s">
        <v>3083</v>
      </c>
      <c r="D146" s="0" t="s">
        <v>3087</v>
      </c>
      <c r="E146" s="0" t="s">
        <v>3088</v>
      </c>
      <c r="F146" s="0" t="s">
        <v>2720</v>
      </c>
      <c r="G146" s="0" t="s">
        <v>3089</v>
      </c>
    </row>
    <row customHeight="1" ht="11.25">
      <c r="A147" s="373" t="s">
        <v>16</v>
      </c>
      <c r="B147" s="0" t="s">
        <v>3082</v>
      </c>
      <c r="C147" s="0" t="s">
        <v>3083</v>
      </c>
      <c r="D147" s="0" t="s">
        <v>3090</v>
      </c>
      <c r="E147" s="0" t="s">
        <v>3091</v>
      </c>
      <c r="F147" s="0" t="s">
        <v>2748</v>
      </c>
      <c r="G147" s="0" t="s">
        <v>3092</v>
      </c>
    </row>
    <row customHeight="1" ht="11.25">
      <c r="A148" s="373" t="s">
        <v>16</v>
      </c>
      <c r="B148" s="0" t="s">
        <v>3082</v>
      </c>
      <c r="C148" s="0" t="s">
        <v>3083</v>
      </c>
      <c r="D148" s="0" t="s">
        <v>3082</v>
      </c>
      <c r="E148" s="0" t="s">
        <v>3083</v>
      </c>
      <c r="F148" s="0" t="s">
        <v>2717</v>
      </c>
      <c r="G148" s="0" t="s">
        <v>3093</v>
      </c>
    </row>
    <row customHeight="1" ht="11.25">
      <c r="A149" s="373" t="s">
        <v>16</v>
      </c>
      <c r="B149" s="0" t="s">
        <v>3082</v>
      </c>
      <c r="C149" s="0" t="s">
        <v>3083</v>
      </c>
      <c r="D149" s="0" t="s">
        <v>3094</v>
      </c>
      <c r="E149" s="0" t="s">
        <v>3095</v>
      </c>
      <c r="F149" s="0" t="s">
        <v>2720</v>
      </c>
      <c r="G149" s="0" t="s">
        <v>3096</v>
      </c>
    </row>
    <row customHeight="1" ht="11.25">
      <c r="A150" s="373" t="s">
        <v>16</v>
      </c>
      <c r="B150" s="0" t="s">
        <v>3082</v>
      </c>
      <c r="C150" s="0" t="s">
        <v>3083</v>
      </c>
      <c r="D150" s="0" t="s">
        <v>3097</v>
      </c>
      <c r="E150" s="0" t="s">
        <v>3098</v>
      </c>
      <c r="F150" s="0" t="s">
        <v>2723</v>
      </c>
      <c r="G150" s="0" t="s">
        <v>3099</v>
      </c>
    </row>
    <row customHeight="1" ht="11.25">
      <c r="A151" s="373" t="s">
        <v>16</v>
      </c>
      <c r="B151" s="0" t="s">
        <v>3100</v>
      </c>
      <c r="C151" s="0" t="s">
        <v>3101</v>
      </c>
      <c r="D151" s="0" t="s">
        <v>3100</v>
      </c>
      <c r="E151" s="0" t="s">
        <v>3101</v>
      </c>
      <c r="F151" s="0" t="s">
        <v>2714</v>
      </c>
      <c r="G151" s="0" t="s">
        <v>3102</v>
      </c>
    </row>
    <row customHeight="1" ht="11.25">
      <c r="A152" s="373" t="s">
        <v>16</v>
      </c>
      <c r="B152" s="0" t="s">
        <v>3103</v>
      </c>
      <c r="C152" s="0" t="s">
        <v>3104</v>
      </c>
      <c r="D152" s="0" t="s">
        <v>3105</v>
      </c>
      <c r="E152" s="0" t="s">
        <v>3106</v>
      </c>
      <c r="F152" s="0" t="s">
        <v>2720</v>
      </c>
      <c r="G152" s="0" t="s">
        <v>3107</v>
      </c>
    </row>
    <row customHeight="1" ht="11.25">
      <c r="A153" s="373" t="s">
        <v>16</v>
      </c>
      <c r="B153" s="0" t="s">
        <v>3103</v>
      </c>
      <c r="C153" s="0" t="s">
        <v>3104</v>
      </c>
      <c r="D153" s="0" t="s">
        <v>3108</v>
      </c>
      <c r="E153" s="0" t="s">
        <v>3109</v>
      </c>
      <c r="F153" s="0" t="s">
        <v>2720</v>
      </c>
      <c r="G153" s="0" t="s">
        <v>3110</v>
      </c>
    </row>
    <row customHeight="1" ht="11.25">
      <c r="A154" s="373" t="s">
        <v>16</v>
      </c>
      <c r="B154" s="0" t="s">
        <v>3103</v>
      </c>
      <c r="C154" s="0" t="s">
        <v>3104</v>
      </c>
      <c r="D154" s="0" t="s">
        <v>3111</v>
      </c>
      <c r="E154" s="0" t="s">
        <v>3112</v>
      </c>
      <c r="F154" s="0" t="s">
        <v>2723</v>
      </c>
      <c r="G154" s="0" t="s">
        <v>3113</v>
      </c>
    </row>
    <row customHeight="1" ht="11.25">
      <c r="A155" s="373" t="s">
        <v>16</v>
      </c>
      <c r="B155" s="0" t="s">
        <v>3103</v>
      </c>
      <c r="C155" s="0" t="s">
        <v>3104</v>
      </c>
      <c r="D155" s="0" t="s">
        <v>3103</v>
      </c>
      <c r="E155" s="0" t="s">
        <v>3104</v>
      </c>
      <c r="F155" s="0" t="s">
        <v>2717</v>
      </c>
      <c r="G155" s="0" t="s">
        <v>3114</v>
      </c>
    </row>
    <row customHeight="1" ht="11.25">
      <c r="A156" s="373" t="s">
        <v>16</v>
      </c>
      <c r="B156" s="0" t="s">
        <v>3115</v>
      </c>
      <c r="C156" s="0" t="s">
        <v>3116</v>
      </c>
      <c r="D156" s="0" t="s">
        <v>3115</v>
      </c>
      <c r="E156" s="0" t="s">
        <v>3116</v>
      </c>
      <c r="F156" s="0" t="s">
        <v>2714</v>
      </c>
      <c r="G156" s="0" t="s">
        <v>3117</v>
      </c>
    </row>
    <row customHeight="1" ht="11.25">
      <c r="A157" s="373" t="s">
        <v>16</v>
      </c>
      <c r="B157" s="0" t="s">
        <v>3118</v>
      </c>
      <c r="C157" s="0" t="s">
        <v>3119</v>
      </c>
      <c r="D157" s="0" t="s">
        <v>3120</v>
      </c>
      <c r="E157" s="0" t="s">
        <v>3121</v>
      </c>
      <c r="F157" s="0" t="s">
        <v>2720</v>
      </c>
      <c r="G157" s="0" t="s">
        <v>3122</v>
      </c>
    </row>
    <row customHeight="1" ht="11.25">
      <c r="A158" s="373" t="s">
        <v>16</v>
      </c>
      <c r="B158" s="0" t="s">
        <v>3118</v>
      </c>
      <c r="C158" s="0" t="s">
        <v>3119</v>
      </c>
      <c r="D158" s="0" t="s">
        <v>3118</v>
      </c>
      <c r="E158" s="0" t="s">
        <v>3119</v>
      </c>
      <c r="F158" s="0" t="s">
        <v>2717</v>
      </c>
      <c r="G158" s="0" t="s">
        <v>3123</v>
      </c>
    </row>
    <row customHeight="1" ht="11.25">
      <c r="A159" s="373" t="s">
        <v>16</v>
      </c>
      <c r="B159" s="0" t="s">
        <v>3118</v>
      </c>
      <c r="C159" s="0" t="s">
        <v>3119</v>
      </c>
      <c r="D159" s="0" t="s">
        <v>3124</v>
      </c>
      <c r="E159" s="0" t="s">
        <v>3125</v>
      </c>
      <c r="F159" s="0" t="s">
        <v>2723</v>
      </c>
      <c r="G159" s="0" t="s">
        <v>3126</v>
      </c>
    </row>
    <row customHeight="1" ht="11.25">
      <c r="A160" s="373" t="s">
        <v>16</v>
      </c>
      <c r="B160" s="0" t="s">
        <v>3118</v>
      </c>
      <c r="C160" s="0" t="s">
        <v>3119</v>
      </c>
      <c r="D160" s="0" t="s">
        <v>3127</v>
      </c>
      <c r="E160" s="0" t="s">
        <v>3128</v>
      </c>
      <c r="F160" s="0" t="s">
        <v>2720</v>
      </c>
      <c r="G160" s="0" t="s">
        <v>3129</v>
      </c>
    </row>
    <row customHeight="1" ht="11.25">
      <c r="A161" s="373" t="s">
        <v>16</v>
      </c>
      <c r="B161" s="0" t="s">
        <v>3130</v>
      </c>
      <c r="C161" s="0" t="s">
        <v>3131</v>
      </c>
      <c r="D161" s="0" t="s">
        <v>3130</v>
      </c>
      <c r="E161" s="0" t="s">
        <v>3131</v>
      </c>
      <c r="F161" s="0" t="s">
        <v>3132</v>
      </c>
      <c r="G161" s="0" t="s">
        <v>3133</v>
      </c>
    </row>
    <row customHeight="1" ht="11.25">
      <c r="A162" s="373" t="s">
        <v>16</v>
      </c>
      <c r="B162" s="0" t="s">
        <v>3134</v>
      </c>
      <c r="C162" s="0" t="s">
        <v>3135</v>
      </c>
      <c r="D162" s="0" t="s">
        <v>3134</v>
      </c>
      <c r="E162" s="0" t="s">
        <v>3135</v>
      </c>
      <c r="F162" s="0" t="s">
        <v>3132</v>
      </c>
      <c r="G162" s="0" t="s">
        <v>3136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13618-E8F8-5BDB-E744-713EAFF08BC8}"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3137</v>
      </c>
      <c r="B1" s="835" t="s">
        <v>3138</v>
      </c>
      <c r="C1" s="1159" t="s">
        <v>3139</v>
      </c>
      <c r="D1" s="835" t="s">
        <v>3140</v>
      </c>
      <c r="E1" s="835" t="s">
        <v>3141</v>
      </c>
      <c r="F1" s="1159" t="s">
        <v>3142</v>
      </c>
      <c r="G1" s="1159" t="s">
        <v>3143</v>
      </c>
      <c r="H1" s="1159" t="s">
        <v>3144</v>
      </c>
      <c r="I1" s="1159" t="s">
        <v>3145</v>
      </c>
    </row>
    <row customHeight="1" ht="11.25">
      <c r="A2" s="1691" t="s">
        <v>110</v>
      </c>
      <c r="B2" s="1691" t="s">
        <v>3146</v>
      </c>
      <c r="C2" s="1691" t="s">
        <v>28</v>
      </c>
      <c r="D2" s="1691" t="s">
        <v>3147</v>
      </c>
      <c r="E2" s="1691" t="s">
        <v>3148</v>
      </c>
      <c r="F2" s="1691" t="s">
        <v>28</v>
      </c>
      <c r="G2" s="1691" t="s">
        <v>28</v>
      </c>
      <c r="H2" s="1691" t="s">
        <v>28</v>
      </c>
      <c r="I2" s="1691" t="s">
        <v>28</v>
      </c>
    </row>
    <row customHeight="1" ht="11.25">
      <c r="A3" s="1691" t="s">
        <v>111</v>
      </c>
      <c r="B3" s="1691" t="s">
        <v>3149</v>
      </c>
      <c r="C3" s="1691" t="s">
        <v>28</v>
      </c>
      <c r="D3" s="1691" t="s">
        <v>3147</v>
      </c>
      <c r="E3" s="1691" t="s">
        <v>3148</v>
      </c>
      <c r="F3" s="1691" t="s">
        <v>28</v>
      </c>
      <c r="G3" s="1691" t="s">
        <v>28</v>
      </c>
      <c r="H3" s="1691" t="s">
        <v>28</v>
      </c>
      <c r="I3" s="1691" t="s">
        <v>28</v>
      </c>
    </row>
    <row customHeight="1" ht="11.25">
      <c r="A4" s="1691" t="s">
        <v>91</v>
      </c>
      <c r="B4" s="1691" t="s">
        <v>3150</v>
      </c>
      <c r="C4" s="1691" t="s">
        <v>28</v>
      </c>
      <c r="D4" s="1691" t="s">
        <v>3147</v>
      </c>
      <c r="E4" s="1691" t="s">
        <v>3148</v>
      </c>
      <c r="F4" s="1691" t="s">
        <v>28</v>
      </c>
      <c r="G4" s="1691" t="s">
        <v>28</v>
      </c>
      <c r="H4" s="1691" t="s">
        <v>28</v>
      </c>
      <c r="I4" s="1691" t="s">
        <v>28</v>
      </c>
    </row>
    <row customHeight="1" ht="11.25">
      <c r="A5" s="1691" t="s">
        <v>92</v>
      </c>
      <c r="B5" s="1691" t="s">
        <v>3151</v>
      </c>
      <c r="C5" s="1691" t="s">
        <v>28</v>
      </c>
      <c r="D5" s="1691" t="s">
        <v>3152</v>
      </c>
      <c r="E5" s="1691" t="s">
        <v>3153</v>
      </c>
      <c r="F5" s="1691" t="s">
        <v>28</v>
      </c>
      <c r="G5" s="1691" t="s">
        <v>28</v>
      </c>
      <c r="H5" s="1691" t="s">
        <v>28</v>
      </c>
      <c r="I5" s="1691" t="s">
        <v>28</v>
      </c>
    </row>
    <row customHeight="1" ht="11.25">
      <c r="A6" s="1691" t="s">
        <v>112</v>
      </c>
      <c r="B6" s="1691" t="s">
        <v>3154</v>
      </c>
      <c r="C6" s="1691" t="s">
        <v>28</v>
      </c>
      <c r="D6" s="1691" t="s">
        <v>3152</v>
      </c>
      <c r="E6" s="1691" t="s">
        <v>3153</v>
      </c>
      <c r="F6" s="1691" t="s">
        <v>28</v>
      </c>
      <c r="G6" s="1691" t="s">
        <v>28</v>
      </c>
      <c r="H6" s="1691" t="s">
        <v>28</v>
      </c>
      <c r="I6" s="1691" t="s">
        <v>28</v>
      </c>
    </row>
    <row customHeight="1" ht="11.25">
      <c r="A7" s="1691" t="s">
        <v>93</v>
      </c>
      <c r="B7" s="1691" t="s">
        <v>3155</v>
      </c>
      <c r="C7" s="1691" t="s">
        <v>28</v>
      </c>
      <c r="D7" s="1691" t="s">
        <v>3156</v>
      </c>
      <c r="E7" s="1691" t="s">
        <v>3157</v>
      </c>
      <c r="F7" s="1691" t="s">
        <v>28</v>
      </c>
      <c r="G7" s="1691" t="s">
        <v>28</v>
      </c>
      <c r="H7" s="1691" t="s">
        <v>28</v>
      </c>
      <c r="I7" s="1691" t="s">
        <v>28</v>
      </c>
    </row>
    <row customHeight="1" ht="11.25">
      <c r="A8" s="1691" t="s">
        <v>94</v>
      </c>
      <c r="B8" s="1691" t="s">
        <v>3158</v>
      </c>
      <c r="C8" s="1691" t="s">
        <v>28</v>
      </c>
      <c r="D8" s="1691" t="s">
        <v>3159</v>
      </c>
      <c r="E8" s="1691" t="s">
        <v>3160</v>
      </c>
      <c r="F8" s="1691" t="s">
        <v>28</v>
      </c>
      <c r="G8" s="1691" t="s">
        <v>28</v>
      </c>
      <c r="H8" s="1691" t="s">
        <v>28</v>
      </c>
      <c r="I8" s="1691" t="s">
        <v>28</v>
      </c>
    </row>
    <row customHeight="1" ht="11.25">
      <c r="A9" s="1691" t="s">
        <v>113</v>
      </c>
      <c r="B9" s="1691" t="s">
        <v>3161</v>
      </c>
      <c r="C9" s="1691" t="s">
        <v>28</v>
      </c>
      <c r="D9" s="1691" t="s">
        <v>3159</v>
      </c>
      <c r="E9" s="1691" t="s">
        <v>3160</v>
      </c>
      <c r="F9" s="1691" t="s">
        <v>28</v>
      </c>
      <c r="G9" s="1691" t="s">
        <v>28</v>
      </c>
      <c r="H9" s="1691" t="s">
        <v>28</v>
      </c>
      <c r="I9" s="1691" t="s">
        <v>28</v>
      </c>
    </row>
    <row customHeight="1" ht="11.25">
      <c r="A10" s="1691" t="s">
        <v>149</v>
      </c>
      <c r="B10" s="1691" t="s">
        <v>3162</v>
      </c>
      <c r="C10" s="1691" t="s">
        <v>28</v>
      </c>
      <c r="D10" s="1691" t="s">
        <v>3159</v>
      </c>
      <c r="E10" s="1691" t="s">
        <v>3163</v>
      </c>
      <c r="F10" s="1691" t="s">
        <v>28</v>
      </c>
      <c r="G10" s="1691" t="s">
        <v>28</v>
      </c>
      <c r="H10" s="1691" t="s">
        <v>28</v>
      </c>
      <c r="I10" s="1691" t="s">
        <v>28</v>
      </c>
    </row>
    <row customHeight="1" ht="11.25">
      <c r="A11" s="1691" t="s">
        <v>150</v>
      </c>
      <c r="B11" s="1691" t="s">
        <v>3164</v>
      </c>
      <c r="C11" s="1691" t="s">
        <v>28</v>
      </c>
      <c r="D11" s="1691" t="s">
        <v>3165</v>
      </c>
      <c r="E11" s="1691" t="s">
        <v>3153</v>
      </c>
      <c r="F11" s="1691" t="s">
        <v>28</v>
      </c>
      <c r="G11" s="1691" t="s">
        <v>28</v>
      </c>
      <c r="H11" s="1691" t="s">
        <v>28</v>
      </c>
      <c r="I11" s="1691" t="s">
        <v>28</v>
      </c>
    </row>
    <row customHeight="1" ht="11.25">
      <c r="A12" s="1691" t="s">
        <v>151</v>
      </c>
      <c r="B12" s="1691" t="s">
        <v>3166</v>
      </c>
      <c r="C12" s="1691" t="s">
        <v>28</v>
      </c>
      <c r="D12" s="1691" t="s">
        <v>3165</v>
      </c>
      <c r="E12" s="1691" t="s">
        <v>3167</v>
      </c>
      <c r="F12" s="1691" t="s">
        <v>28</v>
      </c>
      <c r="G12" s="1691" t="s">
        <v>28</v>
      </c>
      <c r="H12" s="1691" t="s">
        <v>28</v>
      </c>
      <c r="I12" s="1691" t="s">
        <v>28</v>
      </c>
    </row>
    <row customHeight="1" ht="11.25">
      <c r="A13" s="1691" t="s">
        <v>152</v>
      </c>
      <c r="B13" s="1691" t="s">
        <v>3168</v>
      </c>
      <c r="C13" s="1691" t="s">
        <v>28</v>
      </c>
      <c r="D13" s="1691" t="s">
        <v>3165</v>
      </c>
      <c r="E13" s="1691" t="s">
        <v>3169</v>
      </c>
      <c r="F13" s="1691" t="s">
        <v>28</v>
      </c>
      <c r="G13" s="1691" t="s">
        <v>28</v>
      </c>
      <c r="H13" s="1691" t="s">
        <v>28</v>
      </c>
      <c r="I13" s="1691" t="s">
        <v>28</v>
      </c>
    </row>
    <row customHeight="1" ht="11.25">
      <c r="A14" s="1691" t="s">
        <v>153</v>
      </c>
      <c r="B14" s="1691" t="s">
        <v>3170</v>
      </c>
      <c r="C14" s="1691" t="s">
        <v>28</v>
      </c>
      <c r="D14" s="1691" t="s">
        <v>3165</v>
      </c>
      <c r="E14" s="1691" t="s">
        <v>3169</v>
      </c>
      <c r="F14" s="1691" t="s">
        <v>28</v>
      </c>
      <c r="G14" s="1691" t="s">
        <v>28</v>
      </c>
      <c r="H14" s="1691" t="s">
        <v>28</v>
      </c>
      <c r="I14" s="1691" t="s">
        <v>28</v>
      </c>
    </row>
    <row customHeight="1" ht="11.25">
      <c r="A15" s="1691" t="s">
        <v>154</v>
      </c>
      <c r="B15" s="1691" t="s">
        <v>3171</v>
      </c>
      <c r="C15" s="1691" t="s">
        <v>28</v>
      </c>
      <c r="D15" s="1691" t="s">
        <v>3165</v>
      </c>
      <c r="E15" s="1691" t="s">
        <v>3169</v>
      </c>
      <c r="F15" s="1691" t="s">
        <v>28</v>
      </c>
      <c r="G15" s="1691" t="s">
        <v>28</v>
      </c>
      <c r="H15" s="1691" t="s">
        <v>28</v>
      </c>
      <c r="I15" s="1691" t="s">
        <v>28</v>
      </c>
    </row>
    <row customHeight="1" ht="11.25">
      <c r="A16" s="1691" t="s">
        <v>1467</v>
      </c>
      <c r="B16" s="1691" t="s">
        <v>3172</v>
      </c>
      <c r="C16" s="1691" t="s">
        <v>28</v>
      </c>
      <c r="D16" s="1691" t="s">
        <v>3165</v>
      </c>
      <c r="E16" s="1691" t="s">
        <v>3169</v>
      </c>
      <c r="F16" s="1691" t="s">
        <v>28</v>
      </c>
      <c r="G16" s="1691" t="s">
        <v>28</v>
      </c>
      <c r="H16" s="1691" t="s">
        <v>28</v>
      </c>
      <c r="I16" s="1691" t="s">
        <v>28</v>
      </c>
    </row>
    <row customHeight="1" ht="11.25">
      <c r="A17" s="1691" t="s">
        <v>1473</v>
      </c>
      <c r="B17" s="1691" t="s">
        <v>3173</v>
      </c>
      <c r="C17" s="1691" t="s">
        <v>28</v>
      </c>
      <c r="D17" s="1691" t="s">
        <v>3152</v>
      </c>
      <c r="E17" s="1691" t="s">
        <v>3174</v>
      </c>
      <c r="F17" s="1691" t="s">
        <v>28</v>
      </c>
      <c r="G17" s="1691" t="s">
        <v>28</v>
      </c>
      <c r="H17" s="1691" t="s">
        <v>28</v>
      </c>
      <c r="I17" s="1691" t="s">
        <v>28</v>
      </c>
    </row>
    <row customHeight="1" ht="11.25">
      <c r="A18" s="1691" t="s">
        <v>1485</v>
      </c>
      <c r="B18" s="1691" t="s">
        <v>3175</v>
      </c>
      <c r="C18" s="1691" t="s">
        <v>28</v>
      </c>
      <c r="D18" s="1691" t="s">
        <v>3152</v>
      </c>
      <c r="E18" s="1691" t="s">
        <v>3153</v>
      </c>
      <c r="F18" s="1691" t="s">
        <v>28</v>
      </c>
      <c r="G18" s="1691" t="s">
        <v>28</v>
      </c>
      <c r="H18" s="1691" t="s">
        <v>28</v>
      </c>
      <c r="I18" s="1691" t="s">
        <v>28</v>
      </c>
    </row>
    <row customHeight="1" ht="11.25">
      <c r="A19" s="1691" t="s">
        <v>1499</v>
      </c>
      <c r="B19" s="1691" t="s">
        <v>3176</v>
      </c>
      <c r="C19" s="1691" t="s">
        <v>28</v>
      </c>
      <c r="D19" s="1691" t="s">
        <v>3152</v>
      </c>
      <c r="E19" s="1691" t="s">
        <v>3153</v>
      </c>
      <c r="F19" s="1691" t="s">
        <v>28</v>
      </c>
      <c r="G19" s="1691" t="s">
        <v>28</v>
      </c>
      <c r="H19" s="1691" t="s">
        <v>28</v>
      </c>
      <c r="I19" s="1691" t="s">
        <v>28</v>
      </c>
    </row>
    <row customHeight="1" ht="11.25">
      <c r="A20" s="1691" t="s">
        <v>1511</v>
      </c>
      <c r="B20" s="1691" t="s">
        <v>3177</v>
      </c>
      <c r="C20" s="1691" t="s">
        <v>28</v>
      </c>
      <c r="D20" s="1691" t="s">
        <v>3152</v>
      </c>
      <c r="E20" s="1691" t="s">
        <v>3153</v>
      </c>
      <c r="F20" s="1691" t="s">
        <v>28</v>
      </c>
      <c r="G20" s="1691" t="s">
        <v>28</v>
      </c>
      <c r="H20" s="1691" t="s">
        <v>28</v>
      </c>
      <c r="I20" s="1691" t="s">
        <v>28</v>
      </c>
    </row>
    <row customHeight="1" ht="11.25">
      <c r="A21" s="1691" t="s">
        <v>1520</v>
      </c>
      <c r="B21" s="1691" t="s">
        <v>3178</v>
      </c>
      <c r="C21" s="1691" t="s">
        <v>28</v>
      </c>
      <c r="D21" s="1691" t="s">
        <v>3152</v>
      </c>
      <c r="E21" s="1691" t="s">
        <v>3179</v>
      </c>
      <c r="F21" s="1691" t="s">
        <v>28</v>
      </c>
      <c r="G21" s="1691" t="s">
        <v>28</v>
      </c>
      <c r="H21" s="1691" t="s">
        <v>28</v>
      </c>
      <c r="I21" s="1691" t="s">
        <v>28</v>
      </c>
    </row>
    <row customHeight="1" ht="11.25">
      <c r="A22" s="1691" t="s">
        <v>1536</v>
      </c>
      <c r="B22" s="1691" t="s">
        <v>3180</v>
      </c>
      <c r="C22" s="1691" t="s">
        <v>28</v>
      </c>
      <c r="D22" s="1691" t="s">
        <v>3152</v>
      </c>
      <c r="E22" s="1691" t="s">
        <v>3153</v>
      </c>
      <c r="F22" s="1691" t="s">
        <v>28</v>
      </c>
      <c r="G22" s="1691" t="s">
        <v>28</v>
      </c>
      <c r="H22" s="1691" t="s">
        <v>28</v>
      </c>
      <c r="I22" s="1691" t="s">
        <v>28</v>
      </c>
    </row>
    <row customHeight="1" ht="11.25">
      <c r="A23" s="1691" t="s">
        <v>1543</v>
      </c>
      <c r="B23" s="1691" t="s">
        <v>3181</v>
      </c>
      <c r="C23" s="1691" t="s">
        <v>28</v>
      </c>
      <c r="D23" s="1691" t="s">
        <v>3152</v>
      </c>
      <c r="E23" s="1691" t="s">
        <v>3153</v>
      </c>
      <c r="F23" s="1691" t="s">
        <v>28</v>
      </c>
      <c r="G23" s="1691" t="s">
        <v>28</v>
      </c>
      <c r="H23" s="1691" t="s">
        <v>28</v>
      </c>
      <c r="I23" s="1691" t="s">
        <v>28</v>
      </c>
    </row>
    <row customHeight="1" ht="11.25">
      <c r="A24" s="1691" t="s">
        <v>1551</v>
      </c>
      <c r="B24" s="1691" t="s">
        <v>3182</v>
      </c>
      <c r="C24" s="1691" t="s">
        <v>28</v>
      </c>
      <c r="D24" s="1691" t="s">
        <v>3152</v>
      </c>
      <c r="E24" s="1691" t="s">
        <v>3153</v>
      </c>
      <c r="F24" s="1691" t="s">
        <v>28</v>
      </c>
      <c r="G24" s="1691" t="s">
        <v>28</v>
      </c>
      <c r="H24" s="1691" t="s">
        <v>28</v>
      </c>
      <c r="I24" s="1691" t="s">
        <v>28</v>
      </c>
    </row>
    <row customHeight="1" ht="11.25">
      <c r="A25" s="1691" t="s">
        <v>100</v>
      </c>
      <c r="B25" s="1691" t="s">
        <v>3183</v>
      </c>
      <c r="C25" s="1691" t="s">
        <v>28</v>
      </c>
      <c r="D25" s="1691" t="s">
        <v>3152</v>
      </c>
      <c r="E25" s="1691" t="s">
        <v>3153</v>
      </c>
      <c r="F25" s="1691" t="s">
        <v>28</v>
      </c>
      <c r="G25" s="1691" t="s">
        <v>28</v>
      </c>
      <c r="H25" s="1691" t="s">
        <v>28</v>
      </c>
      <c r="I2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FA1AE-3116-88E6-496C-93CAE07BB97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8752B-CC88-9748-C5E8-0F75F7DE5DD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E1AF8-7071-0E88-4EA8-2859E4D7020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3184</v>
      </c>
    </row>
    <row customHeight="1" ht="11.25">
      <c r="A2" s="183" t="s">
        <v>99</v>
      </c>
      <c r="B2" s="183" t="s">
        <v>3185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0A4F4-D948-033F-B528-1E22D2D261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3186</v>
      </c>
      <c r="B1" s="835" t="s">
        <v>3187</v>
      </c>
    </row>
    <row customHeight="1" ht="11.25">
      <c r="A2" s="835">
        <v>4213775</v>
      </c>
      <c r="B2" s="835" t="s">
        <v>1227</v>
      </c>
    </row>
    <row customHeight="1" ht="11.25">
      <c r="A3" s="835">
        <v>4213784</v>
      </c>
      <c r="B3" s="835" t="s">
        <v>1259</v>
      </c>
    </row>
    <row customHeight="1" ht="11.25">
      <c r="A4" s="835">
        <v>4213781</v>
      </c>
      <c r="B4" s="835" t="s">
        <v>1252</v>
      </c>
    </row>
    <row customHeight="1" ht="11.25">
      <c r="A5" s="835">
        <v>4213776</v>
      </c>
      <c r="B5" s="835" t="s">
        <v>173</v>
      </c>
    </row>
    <row customHeight="1" ht="11.25">
      <c r="A6" s="835">
        <v>4213777</v>
      </c>
      <c r="B6" s="835" t="s">
        <v>179</v>
      </c>
    </row>
    <row customHeight="1" ht="11.25">
      <c r="A7" s="835">
        <v>4213778</v>
      </c>
      <c r="B7" s="835" t="s">
        <v>185</v>
      </c>
    </row>
    <row customHeight="1" ht="11.25">
      <c r="A8" s="835">
        <v>4213780</v>
      </c>
      <c r="B8" s="835" t="s">
        <v>191</v>
      </c>
    </row>
    <row customHeight="1" ht="11.25">
      <c r="A9" s="835">
        <v>4213779</v>
      </c>
      <c r="B9" s="835" t="s">
        <v>1392</v>
      </c>
    </row>
    <row customHeight="1" ht="11.25">
      <c r="A10" s="835">
        <v>4213783</v>
      </c>
      <c r="B10" s="835" t="s">
        <v>1407</v>
      </c>
    </row>
    <row customHeight="1" ht="11.25">
      <c r="A11" s="835">
        <v>4213782</v>
      </c>
      <c r="B11" s="835"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11A04-D1E2-2E88-6167-9A915CBAEF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3186</v>
      </c>
      <c r="B1" s="835" t="s">
        <v>3188</v>
      </c>
    </row>
    <row customHeight="1" ht="11.25">
      <c r="A2" s="835" t="s">
        <v>3189</v>
      </c>
      <c r="B2" s="835" t="s">
        <v>1505</v>
      </c>
    </row>
    <row customHeight="1" ht="11.25">
      <c r="A3" s="835" t="s">
        <v>3190</v>
      </c>
      <c r="B3" s="835" t="s">
        <v>1515</v>
      </c>
    </row>
    <row customHeight="1" ht="11.25">
      <c r="A4" s="835" t="s">
        <v>3191</v>
      </c>
      <c r="B4" s="835" t="s">
        <v>1524</v>
      </c>
    </row>
    <row customHeight="1" ht="11.25">
      <c r="A5" s="835" t="s">
        <v>3192</v>
      </c>
      <c r="B5" s="835" t="s">
        <v>1533</v>
      </c>
    </row>
    <row customHeight="1" ht="11.25">
      <c r="A6" s="835" t="s">
        <v>3193</v>
      </c>
      <c r="B6" s="835" t="s">
        <v>1539</v>
      </c>
    </row>
    <row customHeight="1" ht="11.25">
      <c r="A7" s="835" t="s">
        <v>3194</v>
      </c>
      <c r="B7" s="835" t="s">
        <v>1547</v>
      </c>
    </row>
    <row customHeight="1" ht="11.25">
      <c r="A8" s="835" t="s">
        <v>3195</v>
      </c>
      <c r="B8" s="835" t="s">
        <v>1554</v>
      </c>
    </row>
    <row customHeight="1" ht="11.25">
      <c r="A9" s="835" t="s">
        <v>3196</v>
      </c>
      <c r="B9" s="835" t="s">
        <v>1559</v>
      </c>
    </row>
    <row customHeight="1" ht="11.25">
      <c r="A10" s="835" t="s">
        <v>3197</v>
      </c>
      <c r="B10" s="835" t="s">
        <v>1563</v>
      </c>
    </row>
    <row customHeight="1" ht="11.25">
      <c r="A11" s="835" t="s">
        <v>3198</v>
      </c>
      <c r="B11" s="835"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830FD-925E-1054-4C18-7B4DC98184EC}" mc:Ignorable="x14ac xr xr2 xr3">
  <sheetPr>
    <tabColor rgb="FFFFCC99"/>
  </sheetPr>
  <dimension ref="A1:G162"/>
  <sheetViews>
    <sheetView topLeftCell="A1" showGridLines="0" workbookViewId="0">
      <selection activeCell="A1" sqref="A1"/>
    </sheetView>
  </sheetViews>
  <sheetFormatPr customHeight="1" defaultRowHeight="11.25"/>
  <sheetData>
    <row customHeight="1" ht="11.25">
      <c r="A1" s="373" t="s">
        <v>2705</v>
      </c>
      <c r="B1" s="373" t="s">
        <v>2706</v>
      </c>
      <c r="C1" s="373" t="s">
        <v>2707</v>
      </c>
      <c r="D1" s="373" t="s">
        <v>2708</v>
      </c>
      <c r="E1" s="0" t="s">
        <v>2709</v>
      </c>
      <c r="F1" s="0" t="s">
        <v>2710</v>
      </c>
      <c r="G1" s="0" t="s">
        <v>2711</v>
      </c>
    </row>
    <row customHeight="1" ht="11.25">
      <c r="A2" s="0" t="s">
        <v>16</v>
      </c>
      <c r="B2" s="0" t="s">
        <v>2712</v>
      </c>
      <c r="C2" s="0" t="s">
        <v>2713</v>
      </c>
      <c r="D2" s="0" t="s">
        <v>2712</v>
      </c>
      <c r="E2" s="0" t="s">
        <v>2713</v>
      </c>
      <c r="F2" s="0" t="s">
        <v>2714</v>
      </c>
      <c r="G2" s="0" t="s">
        <v>110</v>
      </c>
    </row>
    <row customHeight="1" ht="11.25">
      <c r="A3" s="0" t="s">
        <v>16</v>
      </c>
      <c r="B3" s="0" t="s">
        <v>2715</v>
      </c>
      <c r="C3" s="0" t="s">
        <v>2716</v>
      </c>
      <c r="D3" s="0" t="s">
        <v>2715</v>
      </c>
      <c r="E3" s="0" t="s">
        <v>2716</v>
      </c>
      <c r="F3" s="0" t="s">
        <v>2717</v>
      </c>
      <c r="G3" s="0" t="s">
        <v>111</v>
      </c>
    </row>
    <row customHeight="1" ht="11.25">
      <c r="A4" s="0" t="s">
        <v>16</v>
      </c>
      <c r="B4" s="0" t="s">
        <v>2715</v>
      </c>
      <c r="C4" s="0" t="s">
        <v>2716</v>
      </c>
      <c r="D4" s="0" t="s">
        <v>2718</v>
      </c>
      <c r="E4" s="0" t="s">
        <v>2719</v>
      </c>
      <c r="F4" s="0" t="s">
        <v>2720</v>
      </c>
      <c r="G4" s="0" t="s">
        <v>91</v>
      </c>
    </row>
    <row customHeight="1" ht="11.25">
      <c r="A5" s="0" t="s">
        <v>16</v>
      </c>
      <c r="B5" s="0" t="s">
        <v>2715</v>
      </c>
      <c r="C5" s="0" t="s">
        <v>2716</v>
      </c>
      <c r="D5" s="0" t="s">
        <v>2721</v>
      </c>
      <c r="E5" s="0" t="s">
        <v>2722</v>
      </c>
      <c r="F5" s="0" t="s">
        <v>2723</v>
      </c>
      <c r="G5" s="0" t="s">
        <v>92</v>
      </c>
    </row>
    <row customHeight="1" ht="11.25">
      <c r="A6" s="0" t="s">
        <v>16</v>
      </c>
      <c r="B6" s="0" t="s">
        <v>2715</v>
      </c>
      <c r="C6" s="0" t="s">
        <v>2716</v>
      </c>
      <c r="D6" s="0" t="s">
        <v>2724</v>
      </c>
      <c r="E6" s="0" t="s">
        <v>2725</v>
      </c>
      <c r="F6" s="0" t="s">
        <v>2720</v>
      </c>
      <c r="G6" s="0" t="s">
        <v>112</v>
      </c>
    </row>
    <row customHeight="1" ht="11.25">
      <c r="A7" s="0" t="s">
        <v>16</v>
      </c>
      <c r="B7" s="0" t="s">
        <v>2715</v>
      </c>
      <c r="C7" s="0" t="s">
        <v>2716</v>
      </c>
      <c r="D7" s="0" t="s">
        <v>2726</v>
      </c>
      <c r="E7" s="0" t="s">
        <v>2727</v>
      </c>
      <c r="F7" s="0" t="s">
        <v>2720</v>
      </c>
      <c r="G7" s="0" t="s">
        <v>93</v>
      </c>
    </row>
    <row customHeight="1" ht="11.25">
      <c r="A8" s="0" t="s">
        <v>16</v>
      </c>
      <c r="B8" s="0" t="s">
        <v>2715</v>
      </c>
      <c r="C8" s="0" t="s">
        <v>2716</v>
      </c>
      <c r="D8" s="0" t="s">
        <v>2728</v>
      </c>
      <c r="E8" s="0" t="s">
        <v>2729</v>
      </c>
      <c r="F8" s="0" t="s">
        <v>2720</v>
      </c>
      <c r="G8" s="0" t="s">
        <v>94</v>
      </c>
    </row>
    <row customHeight="1" ht="11.25">
      <c r="A9" s="0" t="s">
        <v>16</v>
      </c>
      <c r="B9" s="0" t="s">
        <v>2730</v>
      </c>
      <c r="C9" s="0" t="s">
        <v>2731</v>
      </c>
      <c r="D9" s="0" t="s">
        <v>2730</v>
      </c>
      <c r="E9" s="0" t="s">
        <v>2731</v>
      </c>
      <c r="F9" s="0" t="s">
        <v>2714</v>
      </c>
      <c r="G9" s="0" t="s">
        <v>113</v>
      </c>
    </row>
    <row customHeight="1" ht="11.25">
      <c r="A10" s="0" t="s">
        <v>16</v>
      </c>
      <c r="B10" s="0" t="s">
        <v>2732</v>
      </c>
      <c r="C10" s="0" t="s">
        <v>2733</v>
      </c>
      <c r="D10" s="0" t="s">
        <v>2732</v>
      </c>
      <c r="E10" s="0" t="s">
        <v>2733</v>
      </c>
      <c r="F10" s="0" t="s">
        <v>2717</v>
      </c>
      <c r="G10" s="0" t="s">
        <v>149</v>
      </c>
    </row>
    <row customHeight="1" ht="11.25">
      <c r="A11" s="0" t="s">
        <v>16</v>
      </c>
      <c r="B11" s="0" t="s">
        <v>2732</v>
      </c>
      <c r="C11" s="0" t="s">
        <v>2733</v>
      </c>
      <c r="D11" s="0" t="s">
        <v>2734</v>
      </c>
      <c r="E11" s="0" t="s">
        <v>2735</v>
      </c>
      <c r="F11" s="0" t="s">
        <v>2720</v>
      </c>
      <c r="G11" s="0" t="s">
        <v>150</v>
      </c>
    </row>
    <row customHeight="1" ht="11.25">
      <c r="A12" s="0" t="s">
        <v>16</v>
      </c>
      <c r="B12" s="0" t="s">
        <v>2732</v>
      </c>
      <c r="C12" s="0" t="s">
        <v>2733</v>
      </c>
      <c r="D12" s="0" t="s">
        <v>2736</v>
      </c>
      <c r="E12" s="0" t="s">
        <v>2737</v>
      </c>
      <c r="F12" s="0" t="s">
        <v>2720</v>
      </c>
      <c r="G12" s="0" t="s">
        <v>151</v>
      </c>
    </row>
    <row customHeight="1" ht="11.25">
      <c r="A13" s="0" t="s">
        <v>16</v>
      </c>
      <c r="B13" s="0" t="s">
        <v>2732</v>
      </c>
      <c r="C13" s="0" t="s">
        <v>2733</v>
      </c>
      <c r="D13" s="0" t="s">
        <v>2738</v>
      </c>
      <c r="E13" s="0" t="s">
        <v>2739</v>
      </c>
      <c r="F13" s="0" t="s">
        <v>2720</v>
      </c>
      <c r="G13" s="0" t="s">
        <v>152</v>
      </c>
    </row>
    <row customHeight="1" ht="11.25">
      <c r="A14" s="0" t="s">
        <v>16</v>
      </c>
      <c r="B14" s="0" t="s">
        <v>2732</v>
      </c>
      <c r="C14" s="0" t="s">
        <v>2733</v>
      </c>
      <c r="D14" s="0" t="s">
        <v>2740</v>
      </c>
      <c r="E14" s="0" t="s">
        <v>2741</v>
      </c>
      <c r="F14" s="0" t="s">
        <v>2720</v>
      </c>
      <c r="G14" s="0" t="s">
        <v>153</v>
      </c>
    </row>
    <row customHeight="1" ht="11.25">
      <c r="A15" s="0" t="s">
        <v>16</v>
      </c>
      <c r="B15" s="0" t="s">
        <v>2742</v>
      </c>
      <c r="C15" s="0" t="s">
        <v>2743</v>
      </c>
      <c r="D15" s="0" t="s">
        <v>2742</v>
      </c>
      <c r="E15" s="0" t="s">
        <v>2743</v>
      </c>
      <c r="F15" s="0" t="s">
        <v>2714</v>
      </c>
      <c r="G15" s="0" t="s">
        <v>154</v>
      </c>
    </row>
    <row customHeight="1" ht="11.25">
      <c r="A16" s="0" t="s">
        <v>16</v>
      </c>
      <c r="B16" s="0" t="s">
        <v>2744</v>
      </c>
      <c r="C16" s="0" t="s">
        <v>2745</v>
      </c>
      <c r="D16" s="0" t="s">
        <v>2746</v>
      </c>
      <c r="E16" s="0" t="s">
        <v>2747</v>
      </c>
      <c r="F16" s="0" t="s">
        <v>2748</v>
      </c>
      <c r="G16" s="0" t="s">
        <v>1467</v>
      </c>
    </row>
    <row customHeight="1" ht="11.25">
      <c r="A17" s="0" t="s">
        <v>16</v>
      </c>
      <c r="B17" s="0" t="s">
        <v>2744</v>
      </c>
      <c r="C17" s="0" t="s">
        <v>2745</v>
      </c>
      <c r="D17" s="0" t="s">
        <v>2744</v>
      </c>
      <c r="E17" s="0" t="s">
        <v>2745</v>
      </c>
      <c r="F17" s="0" t="s">
        <v>2717</v>
      </c>
      <c r="G17" s="0" t="s">
        <v>1473</v>
      </c>
    </row>
    <row customHeight="1" ht="11.25">
      <c r="A18" s="0" t="s">
        <v>16</v>
      </c>
      <c r="B18" s="0" t="s">
        <v>2744</v>
      </c>
      <c r="C18" s="0" t="s">
        <v>2745</v>
      </c>
      <c r="D18" s="0" t="s">
        <v>2749</v>
      </c>
      <c r="E18" s="0" t="s">
        <v>2750</v>
      </c>
      <c r="F18" s="0" t="s">
        <v>2720</v>
      </c>
      <c r="G18" s="0" t="s">
        <v>1485</v>
      </c>
    </row>
    <row customHeight="1" ht="11.25">
      <c r="A19" s="0" t="s">
        <v>16</v>
      </c>
      <c r="B19" s="0" t="s">
        <v>2744</v>
      </c>
      <c r="C19" s="0" t="s">
        <v>2745</v>
      </c>
      <c r="D19" s="0" t="s">
        <v>2751</v>
      </c>
      <c r="E19" s="0" t="s">
        <v>2752</v>
      </c>
      <c r="F19" s="0" t="s">
        <v>2720</v>
      </c>
      <c r="G19" s="0" t="s">
        <v>1499</v>
      </c>
    </row>
    <row customHeight="1" ht="11.25">
      <c r="A20" s="0" t="s">
        <v>16</v>
      </c>
      <c r="B20" s="0" t="s">
        <v>2744</v>
      </c>
      <c r="C20" s="0" t="s">
        <v>2745</v>
      </c>
      <c r="D20" s="0" t="s">
        <v>2753</v>
      </c>
      <c r="E20" s="0" t="s">
        <v>2754</v>
      </c>
      <c r="F20" s="0" t="s">
        <v>2720</v>
      </c>
      <c r="G20" s="0" t="s">
        <v>1511</v>
      </c>
    </row>
    <row customHeight="1" ht="11.25">
      <c r="A21" s="0" t="s">
        <v>16</v>
      </c>
      <c r="B21" s="0" t="s">
        <v>2744</v>
      </c>
      <c r="C21" s="0" t="s">
        <v>2745</v>
      </c>
      <c r="D21" s="0" t="s">
        <v>2755</v>
      </c>
      <c r="E21" s="0" t="s">
        <v>2756</v>
      </c>
      <c r="F21" s="0" t="s">
        <v>2720</v>
      </c>
      <c r="G21" s="0" t="s">
        <v>1520</v>
      </c>
    </row>
    <row customHeight="1" ht="11.25">
      <c r="A22" s="0" t="s">
        <v>16</v>
      </c>
      <c r="B22" s="0" t="s">
        <v>2744</v>
      </c>
      <c r="C22" s="0" t="s">
        <v>2745</v>
      </c>
      <c r="D22" s="0" t="s">
        <v>2757</v>
      </c>
      <c r="E22" s="0" t="s">
        <v>2758</v>
      </c>
      <c r="F22" s="0" t="s">
        <v>2720</v>
      </c>
      <c r="G22" s="0" t="s">
        <v>1536</v>
      </c>
    </row>
    <row customHeight="1" ht="11.25">
      <c r="A23" s="0" t="s">
        <v>16</v>
      </c>
      <c r="B23" s="0" t="s">
        <v>2744</v>
      </c>
      <c r="C23" s="0" t="s">
        <v>2745</v>
      </c>
      <c r="D23" s="0" t="s">
        <v>2759</v>
      </c>
      <c r="E23" s="0" t="s">
        <v>2760</v>
      </c>
      <c r="F23" s="0" t="s">
        <v>2720</v>
      </c>
      <c r="G23" s="0" t="s">
        <v>1543</v>
      </c>
    </row>
    <row customHeight="1" ht="11.25">
      <c r="A24" s="0" t="s">
        <v>16</v>
      </c>
      <c r="B24" s="0" t="s">
        <v>2744</v>
      </c>
      <c r="C24" s="0" t="s">
        <v>2745</v>
      </c>
      <c r="D24" s="0" t="s">
        <v>2761</v>
      </c>
      <c r="E24" s="0" t="s">
        <v>2762</v>
      </c>
      <c r="F24" s="0" t="s">
        <v>2720</v>
      </c>
      <c r="G24" s="0" t="s">
        <v>1551</v>
      </c>
    </row>
    <row customHeight="1" ht="11.25">
      <c r="A25" s="0" t="s">
        <v>16</v>
      </c>
      <c r="B25" s="0" t="s">
        <v>101</v>
      </c>
      <c r="C25" s="0" t="s">
        <v>102</v>
      </c>
      <c r="D25" s="0" t="s">
        <v>101</v>
      </c>
      <c r="E25" s="0" t="s">
        <v>102</v>
      </c>
      <c r="F25" s="0" t="s">
        <v>2714</v>
      </c>
      <c r="G25" s="0" t="s">
        <v>100</v>
      </c>
    </row>
    <row customHeight="1" ht="11.25">
      <c r="A26" s="0" t="s">
        <v>16</v>
      </c>
      <c r="B26" s="0" t="s">
        <v>2763</v>
      </c>
      <c r="C26" s="0" t="s">
        <v>2764</v>
      </c>
      <c r="D26" s="0" t="s">
        <v>2765</v>
      </c>
      <c r="E26" s="0" t="s">
        <v>2766</v>
      </c>
      <c r="F26" s="0" t="s">
        <v>2720</v>
      </c>
      <c r="G26" s="0" t="s">
        <v>1561</v>
      </c>
    </row>
    <row customHeight="1" ht="11.25">
      <c r="A27" s="0" t="s">
        <v>16</v>
      </c>
      <c r="B27" s="0" t="s">
        <v>2763</v>
      </c>
      <c r="C27" s="0" t="s">
        <v>2764</v>
      </c>
      <c r="D27" s="0" t="s">
        <v>2767</v>
      </c>
      <c r="E27" s="0" t="s">
        <v>2768</v>
      </c>
      <c r="F27" s="0" t="s">
        <v>2723</v>
      </c>
      <c r="G27" s="0" t="s">
        <v>1566</v>
      </c>
    </row>
    <row customHeight="1" ht="11.25">
      <c r="A28" s="0" t="s">
        <v>16</v>
      </c>
      <c r="B28" s="0" t="s">
        <v>2763</v>
      </c>
      <c r="C28" s="0" t="s">
        <v>2764</v>
      </c>
      <c r="D28" s="0" t="s">
        <v>2763</v>
      </c>
      <c r="E28" s="0" t="s">
        <v>2764</v>
      </c>
      <c r="F28" s="0" t="s">
        <v>2717</v>
      </c>
      <c r="G28" s="0" t="s">
        <v>1574</v>
      </c>
    </row>
    <row customHeight="1" ht="11.25">
      <c r="A29" s="0" t="s">
        <v>16</v>
      </c>
      <c r="B29" s="0" t="s">
        <v>2763</v>
      </c>
      <c r="C29" s="0" t="s">
        <v>2764</v>
      </c>
      <c r="D29" s="0" t="s">
        <v>2769</v>
      </c>
      <c r="E29" s="0" t="s">
        <v>2770</v>
      </c>
      <c r="F29" s="0" t="s">
        <v>2720</v>
      </c>
      <c r="G29" s="0" t="s">
        <v>1576</v>
      </c>
    </row>
    <row customHeight="1" ht="11.25">
      <c r="A30" s="0" t="s">
        <v>16</v>
      </c>
      <c r="B30" s="0" t="s">
        <v>2763</v>
      </c>
      <c r="C30" s="0" t="s">
        <v>2764</v>
      </c>
      <c r="D30" s="0" t="s">
        <v>2771</v>
      </c>
      <c r="E30" s="0" t="s">
        <v>2772</v>
      </c>
      <c r="F30" s="0" t="s">
        <v>2720</v>
      </c>
      <c r="G30" s="0" t="s">
        <v>1579</v>
      </c>
    </row>
    <row customHeight="1" ht="11.25">
      <c r="A31" s="0" t="s">
        <v>16</v>
      </c>
      <c r="B31" s="0" t="s">
        <v>2773</v>
      </c>
      <c r="C31" s="0" t="s">
        <v>2774</v>
      </c>
      <c r="D31" s="0" t="s">
        <v>2773</v>
      </c>
      <c r="E31" s="0" t="s">
        <v>2774</v>
      </c>
      <c r="F31" s="0" t="s">
        <v>2714</v>
      </c>
      <c r="G31" s="0" t="s">
        <v>1585</v>
      </c>
    </row>
    <row customHeight="1" ht="11.25">
      <c r="A32" s="0" t="s">
        <v>16</v>
      </c>
      <c r="B32" s="0" t="s">
        <v>2775</v>
      </c>
      <c r="C32" s="0" t="s">
        <v>2776</v>
      </c>
      <c r="D32" s="0" t="s">
        <v>2777</v>
      </c>
      <c r="E32" s="0" t="s">
        <v>2778</v>
      </c>
      <c r="F32" s="0" t="s">
        <v>2720</v>
      </c>
      <c r="G32" s="0" t="s">
        <v>1587</v>
      </c>
    </row>
    <row customHeight="1" ht="11.25">
      <c r="A33" s="0" t="s">
        <v>16</v>
      </c>
      <c r="B33" s="0" t="s">
        <v>2775</v>
      </c>
      <c r="C33" s="0" t="s">
        <v>2776</v>
      </c>
      <c r="D33" s="0" t="s">
        <v>2779</v>
      </c>
      <c r="E33" s="0" t="s">
        <v>2780</v>
      </c>
      <c r="F33" s="0" t="s">
        <v>2748</v>
      </c>
      <c r="G33" s="0" t="s">
        <v>1589</v>
      </c>
    </row>
    <row customHeight="1" ht="11.25">
      <c r="A34" s="0" t="s">
        <v>16</v>
      </c>
      <c r="B34" s="0" t="s">
        <v>2775</v>
      </c>
      <c r="C34" s="0" t="s">
        <v>2776</v>
      </c>
      <c r="D34" s="0" t="s">
        <v>2775</v>
      </c>
      <c r="E34" s="0" t="s">
        <v>2776</v>
      </c>
      <c r="F34" s="0" t="s">
        <v>2717</v>
      </c>
      <c r="G34" s="0" t="s">
        <v>1591</v>
      </c>
    </row>
    <row customHeight="1" ht="11.25">
      <c r="A35" s="0" t="s">
        <v>16</v>
      </c>
      <c r="B35" s="0" t="s">
        <v>2775</v>
      </c>
      <c r="C35" s="0" t="s">
        <v>2776</v>
      </c>
      <c r="D35" s="0" t="s">
        <v>2781</v>
      </c>
      <c r="E35" s="0" t="s">
        <v>2782</v>
      </c>
      <c r="F35" s="0" t="s">
        <v>2720</v>
      </c>
      <c r="G35" s="0" t="s">
        <v>1596</v>
      </c>
    </row>
    <row customHeight="1" ht="11.25">
      <c r="A36" s="0" t="s">
        <v>16</v>
      </c>
      <c r="B36" s="0" t="s">
        <v>2783</v>
      </c>
      <c r="C36" s="0" t="s">
        <v>2784</v>
      </c>
      <c r="D36" s="0" t="s">
        <v>2783</v>
      </c>
      <c r="E36" s="0" t="s">
        <v>2784</v>
      </c>
      <c r="F36" s="0" t="s">
        <v>2714</v>
      </c>
      <c r="G36" s="0" t="s">
        <v>1601</v>
      </c>
    </row>
    <row customHeight="1" ht="11.25">
      <c r="A37" s="0" t="s">
        <v>16</v>
      </c>
      <c r="B37" s="0" t="s">
        <v>2785</v>
      </c>
      <c r="C37" s="0" t="s">
        <v>2786</v>
      </c>
      <c r="D37" s="0" t="s">
        <v>2787</v>
      </c>
      <c r="E37" s="0" t="s">
        <v>2788</v>
      </c>
      <c r="F37" s="0" t="s">
        <v>2723</v>
      </c>
      <c r="G37" s="0" t="s">
        <v>1605</v>
      </c>
    </row>
    <row customHeight="1" ht="11.25">
      <c r="A38" s="0" t="s">
        <v>16</v>
      </c>
      <c r="B38" s="0" t="s">
        <v>2785</v>
      </c>
      <c r="C38" s="0" t="s">
        <v>2786</v>
      </c>
      <c r="D38" s="0" t="s">
        <v>2789</v>
      </c>
      <c r="E38" s="0" t="s">
        <v>2790</v>
      </c>
      <c r="F38" s="0" t="s">
        <v>2720</v>
      </c>
      <c r="G38" s="0" t="s">
        <v>1613</v>
      </c>
    </row>
    <row customHeight="1" ht="11.25">
      <c r="A39" s="0" t="s">
        <v>16</v>
      </c>
      <c r="B39" s="0" t="s">
        <v>2785</v>
      </c>
      <c r="C39" s="0" t="s">
        <v>2786</v>
      </c>
      <c r="D39" s="0" t="s">
        <v>2785</v>
      </c>
      <c r="E39" s="0" t="s">
        <v>2786</v>
      </c>
      <c r="F39" s="0" t="s">
        <v>2717</v>
      </c>
      <c r="G39" s="0" t="s">
        <v>1619</v>
      </c>
    </row>
    <row customHeight="1" ht="11.25">
      <c r="A40" s="0" t="s">
        <v>16</v>
      </c>
      <c r="B40" s="0" t="s">
        <v>2785</v>
      </c>
      <c r="C40" s="0" t="s">
        <v>2786</v>
      </c>
      <c r="D40" s="0" t="s">
        <v>2791</v>
      </c>
      <c r="E40" s="0" t="s">
        <v>2792</v>
      </c>
      <c r="F40" s="0" t="s">
        <v>2720</v>
      </c>
      <c r="G40" s="0" t="s">
        <v>1624</v>
      </c>
    </row>
    <row customHeight="1" ht="11.25">
      <c r="A41" s="0" t="s">
        <v>16</v>
      </c>
      <c r="B41" s="0" t="s">
        <v>2793</v>
      </c>
      <c r="C41" s="0" t="s">
        <v>2794</v>
      </c>
      <c r="D41" s="0" t="s">
        <v>2793</v>
      </c>
      <c r="E41" s="0" t="s">
        <v>2794</v>
      </c>
      <c r="F41" s="0" t="s">
        <v>2714</v>
      </c>
      <c r="G41" s="0" t="s">
        <v>1628</v>
      </c>
    </row>
    <row customHeight="1" ht="11.25">
      <c r="A42" s="0" t="s">
        <v>16</v>
      </c>
      <c r="B42" s="0" t="s">
        <v>2795</v>
      </c>
      <c r="C42" s="0" t="s">
        <v>2796</v>
      </c>
      <c r="D42" s="0" t="s">
        <v>2797</v>
      </c>
      <c r="E42" s="0" t="s">
        <v>2798</v>
      </c>
      <c r="F42" s="0" t="s">
        <v>2720</v>
      </c>
      <c r="G42" s="0" t="s">
        <v>1631</v>
      </c>
    </row>
    <row customHeight="1" ht="11.25">
      <c r="A43" s="0" t="s">
        <v>16</v>
      </c>
      <c r="B43" s="0" t="s">
        <v>2795</v>
      </c>
      <c r="C43" s="0" t="s">
        <v>2796</v>
      </c>
      <c r="D43" s="0" t="s">
        <v>2799</v>
      </c>
      <c r="E43" s="0" t="s">
        <v>2800</v>
      </c>
      <c r="F43" s="0" t="s">
        <v>2720</v>
      </c>
      <c r="G43" s="0" t="s">
        <v>1638</v>
      </c>
    </row>
    <row customHeight="1" ht="11.25">
      <c r="A44" s="0" t="s">
        <v>16</v>
      </c>
      <c r="B44" s="0" t="s">
        <v>2795</v>
      </c>
      <c r="C44" s="0" t="s">
        <v>2796</v>
      </c>
      <c r="D44" s="0" t="s">
        <v>2801</v>
      </c>
      <c r="E44" s="0" t="s">
        <v>2802</v>
      </c>
      <c r="F44" s="0" t="s">
        <v>2720</v>
      </c>
      <c r="G44" s="0" t="s">
        <v>1647</v>
      </c>
    </row>
    <row customHeight="1" ht="11.25">
      <c r="A45" s="0" t="s">
        <v>16</v>
      </c>
      <c r="B45" s="0" t="s">
        <v>2795</v>
      </c>
      <c r="C45" s="0" t="s">
        <v>2796</v>
      </c>
      <c r="D45" s="0" t="s">
        <v>2795</v>
      </c>
      <c r="E45" s="0" t="s">
        <v>2796</v>
      </c>
      <c r="F45" s="0" t="s">
        <v>2717</v>
      </c>
      <c r="G45" s="0" t="s">
        <v>1652</v>
      </c>
    </row>
    <row customHeight="1" ht="11.25">
      <c r="A46" s="0" t="s">
        <v>16</v>
      </c>
      <c r="B46" s="0" t="s">
        <v>2795</v>
      </c>
      <c r="C46" s="0" t="s">
        <v>2796</v>
      </c>
      <c r="D46" s="0" t="s">
        <v>2803</v>
      </c>
      <c r="E46" s="0" t="s">
        <v>2804</v>
      </c>
      <c r="F46" s="0" t="s">
        <v>2723</v>
      </c>
      <c r="G46" s="0" t="s">
        <v>1656</v>
      </c>
    </row>
    <row customHeight="1" ht="11.25">
      <c r="A47" s="0" t="s">
        <v>16</v>
      </c>
      <c r="B47" s="0" t="s">
        <v>2795</v>
      </c>
      <c r="C47" s="0" t="s">
        <v>2796</v>
      </c>
      <c r="D47" s="0" t="s">
        <v>2805</v>
      </c>
      <c r="E47" s="0" t="s">
        <v>2806</v>
      </c>
      <c r="F47" s="0" t="s">
        <v>2720</v>
      </c>
      <c r="G47" s="0" t="s">
        <v>1662</v>
      </c>
    </row>
    <row customHeight="1" ht="11.25">
      <c r="A48" s="0" t="s">
        <v>16</v>
      </c>
      <c r="B48" s="0" t="s">
        <v>2807</v>
      </c>
      <c r="C48" s="0" t="s">
        <v>2808</v>
      </c>
      <c r="D48" s="0" t="s">
        <v>2807</v>
      </c>
      <c r="E48" s="0" t="s">
        <v>2808</v>
      </c>
      <c r="F48" s="0" t="s">
        <v>2714</v>
      </c>
      <c r="G48" s="0" t="s">
        <v>1667</v>
      </c>
    </row>
    <row customHeight="1" ht="11.25">
      <c r="A49" s="0" t="s">
        <v>16</v>
      </c>
      <c r="B49" s="0" t="s">
        <v>2809</v>
      </c>
      <c r="C49" s="0" t="s">
        <v>2810</v>
      </c>
      <c r="D49" s="0" t="s">
        <v>2811</v>
      </c>
      <c r="E49" s="0" t="s">
        <v>2812</v>
      </c>
      <c r="F49" s="0" t="s">
        <v>2723</v>
      </c>
      <c r="G49" s="0" t="s">
        <v>1669</v>
      </c>
    </row>
    <row customHeight="1" ht="11.25">
      <c r="A50" s="0" t="s">
        <v>16</v>
      </c>
      <c r="B50" s="0" t="s">
        <v>2809</v>
      </c>
      <c r="C50" s="0" t="s">
        <v>2810</v>
      </c>
      <c r="D50" s="0" t="s">
        <v>2809</v>
      </c>
      <c r="E50" s="0" t="s">
        <v>2810</v>
      </c>
      <c r="F50" s="0" t="s">
        <v>2717</v>
      </c>
      <c r="G50" s="0" t="s">
        <v>1672</v>
      </c>
    </row>
    <row customHeight="1" ht="11.25">
      <c r="A51" s="0" t="s">
        <v>16</v>
      </c>
      <c r="B51" s="0" t="s">
        <v>2809</v>
      </c>
      <c r="C51" s="0" t="s">
        <v>2810</v>
      </c>
      <c r="D51" s="0" t="s">
        <v>2813</v>
      </c>
      <c r="E51" s="0" t="s">
        <v>2814</v>
      </c>
      <c r="F51" s="0" t="s">
        <v>2720</v>
      </c>
      <c r="G51" s="0" t="s">
        <v>1677</v>
      </c>
    </row>
    <row customHeight="1" ht="11.25">
      <c r="A52" s="0" t="s">
        <v>16</v>
      </c>
      <c r="B52" s="0" t="s">
        <v>2809</v>
      </c>
      <c r="C52" s="0" t="s">
        <v>2810</v>
      </c>
      <c r="D52" s="0" t="s">
        <v>2815</v>
      </c>
      <c r="E52" s="0" t="s">
        <v>2816</v>
      </c>
      <c r="F52" s="0" t="s">
        <v>2720</v>
      </c>
      <c r="G52" s="0" t="s">
        <v>1681</v>
      </c>
    </row>
    <row customHeight="1" ht="11.25">
      <c r="A53" s="0" t="s">
        <v>16</v>
      </c>
      <c r="B53" s="0" t="s">
        <v>2809</v>
      </c>
      <c r="C53" s="0" t="s">
        <v>2810</v>
      </c>
      <c r="D53" s="0" t="s">
        <v>2817</v>
      </c>
      <c r="E53" s="0" t="s">
        <v>2818</v>
      </c>
      <c r="F53" s="0" t="s">
        <v>2720</v>
      </c>
      <c r="G53" s="0" t="s">
        <v>1683</v>
      </c>
    </row>
    <row customHeight="1" ht="11.25">
      <c r="A54" s="0" t="s">
        <v>16</v>
      </c>
      <c r="B54" s="0" t="s">
        <v>2819</v>
      </c>
      <c r="C54" s="0" t="s">
        <v>2820</v>
      </c>
      <c r="D54" s="0" t="s">
        <v>2819</v>
      </c>
      <c r="E54" s="0" t="s">
        <v>2820</v>
      </c>
      <c r="F54" s="0" t="s">
        <v>2714</v>
      </c>
      <c r="G54" s="0" t="s">
        <v>1686</v>
      </c>
    </row>
    <row customHeight="1" ht="11.25">
      <c r="A55" s="0" t="s">
        <v>16</v>
      </c>
      <c r="B55" s="0" t="s">
        <v>2821</v>
      </c>
      <c r="C55" s="0" t="s">
        <v>2822</v>
      </c>
      <c r="D55" s="0" t="s">
        <v>2823</v>
      </c>
      <c r="E55" s="0" t="s">
        <v>2824</v>
      </c>
      <c r="F55" s="0" t="s">
        <v>2720</v>
      </c>
      <c r="G55" s="0" t="s">
        <v>1690</v>
      </c>
    </row>
    <row customHeight="1" ht="11.25">
      <c r="A56" s="0" t="s">
        <v>16</v>
      </c>
      <c r="B56" s="0" t="s">
        <v>2821</v>
      </c>
      <c r="C56" s="0" t="s">
        <v>2822</v>
      </c>
      <c r="D56" s="0" t="s">
        <v>2825</v>
      </c>
      <c r="E56" s="0" t="s">
        <v>2826</v>
      </c>
      <c r="F56" s="0" t="s">
        <v>2720</v>
      </c>
      <c r="G56" s="0" t="s">
        <v>1693</v>
      </c>
    </row>
    <row customHeight="1" ht="11.25">
      <c r="A57" s="0" t="s">
        <v>16</v>
      </c>
      <c r="B57" s="0" t="s">
        <v>2821</v>
      </c>
      <c r="C57" s="0" t="s">
        <v>2822</v>
      </c>
      <c r="D57" s="0" t="s">
        <v>2827</v>
      </c>
      <c r="E57" s="0" t="s">
        <v>2828</v>
      </c>
      <c r="F57" s="0" t="s">
        <v>2748</v>
      </c>
      <c r="G57" s="0" t="s">
        <v>1696</v>
      </c>
    </row>
    <row customHeight="1" ht="11.25">
      <c r="A58" s="0" t="s">
        <v>16</v>
      </c>
      <c r="B58" s="0" t="s">
        <v>2821</v>
      </c>
      <c r="C58" s="0" t="s">
        <v>2822</v>
      </c>
      <c r="D58" s="0" t="s">
        <v>2821</v>
      </c>
      <c r="E58" s="0" t="s">
        <v>2822</v>
      </c>
      <c r="F58" s="0" t="s">
        <v>2717</v>
      </c>
      <c r="G58" s="0" t="s">
        <v>1699</v>
      </c>
    </row>
    <row customHeight="1" ht="11.25">
      <c r="A59" s="0" t="s">
        <v>16</v>
      </c>
      <c r="B59" s="0" t="s">
        <v>2821</v>
      </c>
      <c r="C59" s="0" t="s">
        <v>2822</v>
      </c>
      <c r="D59" s="0" t="s">
        <v>2829</v>
      </c>
      <c r="E59" s="0" t="s">
        <v>2830</v>
      </c>
      <c r="F59" s="0" t="s">
        <v>2720</v>
      </c>
      <c r="G59" s="0" t="s">
        <v>1703</v>
      </c>
    </row>
    <row customHeight="1" ht="11.25">
      <c r="A60" s="0" t="s">
        <v>16</v>
      </c>
      <c r="B60" s="0" t="s">
        <v>2821</v>
      </c>
      <c r="C60" s="0" t="s">
        <v>2822</v>
      </c>
      <c r="D60" s="0" t="s">
        <v>2831</v>
      </c>
      <c r="E60" s="0" t="s">
        <v>2832</v>
      </c>
      <c r="F60" s="0" t="s">
        <v>2720</v>
      </c>
      <c r="G60" s="0" t="s">
        <v>1706</v>
      </c>
    </row>
    <row customHeight="1" ht="11.25">
      <c r="A61" s="0" t="s">
        <v>16</v>
      </c>
      <c r="B61" s="0" t="s">
        <v>2821</v>
      </c>
      <c r="C61" s="0" t="s">
        <v>2822</v>
      </c>
      <c r="D61" s="0" t="s">
        <v>2833</v>
      </c>
      <c r="E61" s="0" t="s">
        <v>2834</v>
      </c>
      <c r="F61" s="0" t="s">
        <v>2720</v>
      </c>
      <c r="G61" s="0" t="s">
        <v>2835</v>
      </c>
    </row>
    <row customHeight="1" ht="11.25">
      <c r="A62" s="0" t="s">
        <v>16</v>
      </c>
      <c r="B62" s="0" t="s">
        <v>2836</v>
      </c>
      <c r="C62" s="0" t="s">
        <v>2837</v>
      </c>
      <c r="D62" s="0" t="s">
        <v>2836</v>
      </c>
      <c r="E62" s="0" t="s">
        <v>2837</v>
      </c>
      <c r="F62" s="0" t="s">
        <v>2714</v>
      </c>
      <c r="G62" s="0" t="s">
        <v>2838</v>
      </c>
    </row>
    <row customHeight="1" ht="11.25">
      <c r="A63" s="0" t="s">
        <v>16</v>
      </c>
      <c r="B63" s="0" t="s">
        <v>2839</v>
      </c>
      <c r="C63" s="0" t="s">
        <v>2840</v>
      </c>
      <c r="D63" s="0" t="s">
        <v>2841</v>
      </c>
      <c r="E63" s="0" t="s">
        <v>2842</v>
      </c>
      <c r="F63" s="0" t="s">
        <v>2720</v>
      </c>
      <c r="G63" s="0" t="s">
        <v>2843</v>
      </c>
    </row>
    <row customHeight="1" ht="11.25">
      <c r="A64" s="0" t="s">
        <v>16</v>
      </c>
      <c r="B64" s="0" t="s">
        <v>2839</v>
      </c>
      <c r="C64" s="0" t="s">
        <v>2840</v>
      </c>
      <c r="D64" s="0" t="s">
        <v>2844</v>
      </c>
      <c r="E64" s="0" t="s">
        <v>2845</v>
      </c>
      <c r="F64" s="0" t="s">
        <v>2720</v>
      </c>
      <c r="G64" s="0" t="s">
        <v>2846</v>
      </c>
    </row>
    <row customHeight="1" ht="11.25">
      <c r="A65" s="0" t="s">
        <v>16</v>
      </c>
      <c r="B65" s="0" t="s">
        <v>2839</v>
      </c>
      <c r="C65" s="0" t="s">
        <v>2840</v>
      </c>
      <c r="D65" s="0" t="s">
        <v>2847</v>
      </c>
      <c r="E65" s="0" t="s">
        <v>2848</v>
      </c>
      <c r="F65" s="0" t="s">
        <v>2748</v>
      </c>
      <c r="G65" s="0" t="s">
        <v>2849</v>
      </c>
    </row>
    <row customHeight="1" ht="11.25">
      <c r="A66" s="0" t="s">
        <v>16</v>
      </c>
      <c r="B66" s="0" t="s">
        <v>2839</v>
      </c>
      <c r="C66" s="0" t="s">
        <v>2840</v>
      </c>
      <c r="D66" s="0" t="s">
        <v>2850</v>
      </c>
      <c r="E66" s="0" t="s">
        <v>2851</v>
      </c>
      <c r="F66" s="0" t="s">
        <v>2720</v>
      </c>
      <c r="G66" s="0" t="s">
        <v>2852</v>
      </c>
    </row>
    <row customHeight="1" ht="11.25">
      <c r="A67" s="0" t="s">
        <v>16</v>
      </c>
      <c r="B67" s="0" t="s">
        <v>2839</v>
      </c>
      <c r="C67" s="0" t="s">
        <v>2840</v>
      </c>
      <c r="D67" s="0" t="s">
        <v>2839</v>
      </c>
      <c r="E67" s="0" t="s">
        <v>2840</v>
      </c>
      <c r="F67" s="0" t="s">
        <v>2717</v>
      </c>
      <c r="G67" s="0" t="s">
        <v>2025</v>
      </c>
    </row>
    <row customHeight="1" ht="11.25">
      <c r="A68" s="0" t="s">
        <v>16</v>
      </c>
      <c r="B68" s="0" t="s">
        <v>2853</v>
      </c>
      <c r="C68" s="0" t="s">
        <v>2854</v>
      </c>
      <c r="D68" s="0" t="s">
        <v>2853</v>
      </c>
      <c r="E68" s="0" t="s">
        <v>2854</v>
      </c>
      <c r="F68" s="0" t="s">
        <v>2714</v>
      </c>
      <c r="G68" s="0" t="s">
        <v>2855</v>
      </c>
    </row>
    <row customHeight="1" ht="11.25">
      <c r="A69" s="0" t="s">
        <v>16</v>
      </c>
      <c r="B69" s="0" t="s">
        <v>2856</v>
      </c>
      <c r="C69" s="0" t="s">
        <v>2857</v>
      </c>
      <c r="D69" s="0" t="s">
        <v>2858</v>
      </c>
      <c r="E69" s="0" t="s">
        <v>2859</v>
      </c>
      <c r="F69" s="0" t="s">
        <v>2720</v>
      </c>
      <c r="G69" s="0" t="s">
        <v>2228</v>
      </c>
    </row>
    <row customHeight="1" ht="11.25">
      <c r="A70" s="0" t="s">
        <v>16</v>
      </c>
      <c r="B70" s="0" t="s">
        <v>2856</v>
      </c>
      <c r="C70" s="0" t="s">
        <v>2857</v>
      </c>
      <c r="D70" s="0" t="s">
        <v>2860</v>
      </c>
      <c r="E70" s="0" t="s">
        <v>2861</v>
      </c>
      <c r="F70" s="0" t="s">
        <v>2720</v>
      </c>
      <c r="G70" s="0" t="s">
        <v>2862</v>
      </c>
    </row>
    <row customHeight="1" ht="11.25">
      <c r="A71" s="0" t="s">
        <v>16</v>
      </c>
      <c r="B71" s="0" t="s">
        <v>2856</v>
      </c>
      <c r="C71" s="0" t="s">
        <v>2857</v>
      </c>
      <c r="D71" s="0" t="s">
        <v>2863</v>
      </c>
      <c r="E71" s="0" t="s">
        <v>2864</v>
      </c>
      <c r="F71" s="0" t="s">
        <v>2720</v>
      </c>
      <c r="G71" s="0" t="s">
        <v>2865</v>
      </c>
    </row>
    <row customHeight="1" ht="11.25">
      <c r="A72" s="0" t="s">
        <v>16</v>
      </c>
      <c r="B72" s="0" t="s">
        <v>2856</v>
      </c>
      <c r="C72" s="0" t="s">
        <v>2857</v>
      </c>
      <c r="D72" s="0" t="s">
        <v>2866</v>
      </c>
      <c r="E72" s="0" t="s">
        <v>2867</v>
      </c>
      <c r="F72" s="0" t="s">
        <v>2748</v>
      </c>
      <c r="G72" s="0" t="s">
        <v>2868</v>
      </c>
    </row>
    <row customHeight="1" ht="11.25">
      <c r="A73" s="0" t="s">
        <v>16</v>
      </c>
      <c r="B73" s="0" t="s">
        <v>2856</v>
      </c>
      <c r="C73" s="0" t="s">
        <v>2857</v>
      </c>
      <c r="D73" s="0" t="s">
        <v>2856</v>
      </c>
      <c r="E73" s="0" t="s">
        <v>2857</v>
      </c>
      <c r="F73" s="0" t="s">
        <v>2717</v>
      </c>
      <c r="G73" s="0" t="s">
        <v>2869</v>
      </c>
    </row>
    <row customHeight="1" ht="11.25">
      <c r="A74" s="0" t="s">
        <v>16</v>
      </c>
      <c r="B74" s="0" t="s">
        <v>2856</v>
      </c>
      <c r="C74" s="0" t="s">
        <v>2857</v>
      </c>
      <c r="D74" s="0" t="s">
        <v>2870</v>
      </c>
      <c r="E74" s="0" t="s">
        <v>2871</v>
      </c>
      <c r="F74" s="0" t="s">
        <v>2720</v>
      </c>
      <c r="G74" s="0" t="s">
        <v>2872</v>
      </c>
    </row>
    <row customHeight="1" ht="11.25">
      <c r="A75" s="0" t="s">
        <v>16</v>
      </c>
      <c r="B75" s="0" t="s">
        <v>2873</v>
      </c>
      <c r="C75" s="0" t="s">
        <v>2874</v>
      </c>
      <c r="D75" s="0" t="s">
        <v>2873</v>
      </c>
      <c r="E75" s="0" t="s">
        <v>2874</v>
      </c>
      <c r="F75" s="0" t="s">
        <v>2714</v>
      </c>
      <c r="G75" s="0" t="s">
        <v>2875</v>
      </c>
    </row>
    <row customHeight="1" ht="11.25">
      <c r="A76" s="0" t="s">
        <v>16</v>
      </c>
      <c r="B76" s="0" t="s">
        <v>2876</v>
      </c>
      <c r="C76" s="0" t="s">
        <v>2877</v>
      </c>
      <c r="D76" s="0" t="s">
        <v>2878</v>
      </c>
      <c r="E76" s="0" t="s">
        <v>2879</v>
      </c>
      <c r="F76" s="0" t="s">
        <v>2720</v>
      </c>
      <c r="G76" s="0" t="s">
        <v>2880</v>
      </c>
    </row>
    <row customHeight="1" ht="11.25">
      <c r="A77" s="0" t="s">
        <v>16</v>
      </c>
      <c r="B77" s="0" t="s">
        <v>2876</v>
      </c>
      <c r="C77" s="0" t="s">
        <v>2877</v>
      </c>
      <c r="D77" s="0" t="s">
        <v>2881</v>
      </c>
      <c r="E77" s="0" t="s">
        <v>2882</v>
      </c>
      <c r="F77" s="0" t="s">
        <v>2720</v>
      </c>
      <c r="G77" s="0" t="s">
        <v>2883</v>
      </c>
    </row>
    <row customHeight="1" ht="11.25">
      <c r="A78" s="0" t="s">
        <v>16</v>
      </c>
      <c r="B78" s="0" t="s">
        <v>2876</v>
      </c>
      <c r="C78" s="0" t="s">
        <v>2877</v>
      </c>
      <c r="D78" s="0" t="s">
        <v>2884</v>
      </c>
      <c r="E78" s="0" t="s">
        <v>2885</v>
      </c>
      <c r="F78" s="0" t="s">
        <v>2720</v>
      </c>
      <c r="G78" s="0" t="s">
        <v>2886</v>
      </c>
    </row>
    <row customHeight="1" ht="11.25">
      <c r="A79" s="0" t="s">
        <v>16</v>
      </c>
      <c r="B79" s="0" t="s">
        <v>2876</v>
      </c>
      <c r="C79" s="0" t="s">
        <v>2877</v>
      </c>
      <c r="D79" s="0" t="s">
        <v>2876</v>
      </c>
      <c r="E79" s="0" t="s">
        <v>2877</v>
      </c>
      <c r="F79" s="0" t="s">
        <v>2717</v>
      </c>
      <c r="G79" s="0" t="s">
        <v>2887</v>
      </c>
    </row>
    <row customHeight="1" ht="11.25">
      <c r="A80" s="0" t="s">
        <v>16</v>
      </c>
      <c r="B80" s="0" t="s">
        <v>2876</v>
      </c>
      <c r="C80" s="0" t="s">
        <v>2877</v>
      </c>
      <c r="D80" s="0" t="s">
        <v>2888</v>
      </c>
      <c r="E80" s="0" t="s">
        <v>2889</v>
      </c>
      <c r="F80" s="0" t="s">
        <v>2748</v>
      </c>
      <c r="G80" s="0" t="s">
        <v>2890</v>
      </c>
    </row>
    <row customHeight="1" ht="11.25">
      <c r="A81" s="0" t="s">
        <v>16</v>
      </c>
      <c r="B81" s="0" t="s">
        <v>2876</v>
      </c>
      <c r="C81" s="0" t="s">
        <v>2877</v>
      </c>
      <c r="D81" s="0" t="s">
        <v>2870</v>
      </c>
      <c r="E81" s="0" t="s">
        <v>2891</v>
      </c>
      <c r="F81" s="0" t="s">
        <v>2720</v>
      </c>
      <c r="G81" s="0" t="s">
        <v>2892</v>
      </c>
    </row>
    <row customHeight="1" ht="11.25">
      <c r="A82" s="0" t="s">
        <v>16</v>
      </c>
      <c r="B82" s="0" t="s">
        <v>2893</v>
      </c>
      <c r="C82" s="0" t="s">
        <v>2894</v>
      </c>
      <c r="D82" s="0" t="s">
        <v>2893</v>
      </c>
      <c r="E82" s="0" t="s">
        <v>2894</v>
      </c>
      <c r="F82" s="0" t="s">
        <v>2714</v>
      </c>
      <c r="G82" s="0" t="s">
        <v>2895</v>
      </c>
    </row>
    <row customHeight="1" ht="11.25">
      <c r="A83" s="0" t="s">
        <v>16</v>
      </c>
      <c r="B83" s="0" t="s">
        <v>2896</v>
      </c>
      <c r="C83" s="0" t="s">
        <v>2897</v>
      </c>
      <c r="D83" s="0" t="s">
        <v>2898</v>
      </c>
      <c r="E83" s="0" t="s">
        <v>2899</v>
      </c>
      <c r="F83" s="0" t="s">
        <v>2720</v>
      </c>
      <c r="G83" s="0" t="s">
        <v>2900</v>
      </c>
    </row>
    <row customHeight="1" ht="11.25">
      <c r="A84" s="0" t="s">
        <v>16</v>
      </c>
      <c r="B84" s="0" t="s">
        <v>2896</v>
      </c>
      <c r="C84" s="0" t="s">
        <v>2897</v>
      </c>
      <c r="D84" s="0" t="s">
        <v>2901</v>
      </c>
      <c r="E84" s="0" t="s">
        <v>2902</v>
      </c>
      <c r="F84" s="0" t="s">
        <v>2720</v>
      </c>
      <c r="G84" s="0" t="s">
        <v>2903</v>
      </c>
    </row>
    <row customHeight="1" ht="11.25">
      <c r="A85" s="0" t="s">
        <v>16</v>
      </c>
      <c r="B85" s="0" t="s">
        <v>2896</v>
      </c>
      <c r="C85" s="0" t="s">
        <v>2897</v>
      </c>
      <c r="D85" s="0" t="s">
        <v>2904</v>
      </c>
      <c r="E85" s="0" t="s">
        <v>2905</v>
      </c>
      <c r="F85" s="0" t="s">
        <v>2720</v>
      </c>
      <c r="G85" s="0" t="s">
        <v>2906</v>
      </c>
    </row>
    <row customHeight="1" ht="11.25">
      <c r="A86" s="0" t="s">
        <v>16</v>
      </c>
      <c r="B86" s="0" t="s">
        <v>2896</v>
      </c>
      <c r="C86" s="0" t="s">
        <v>2897</v>
      </c>
      <c r="D86" s="0" t="s">
        <v>2907</v>
      </c>
      <c r="E86" s="0" t="s">
        <v>2908</v>
      </c>
      <c r="F86" s="0" t="s">
        <v>2748</v>
      </c>
      <c r="G86" s="0" t="s">
        <v>2909</v>
      </c>
    </row>
    <row customHeight="1" ht="11.25">
      <c r="A87" s="0" t="s">
        <v>16</v>
      </c>
      <c r="B87" s="0" t="s">
        <v>2896</v>
      </c>
      <c r="C87" s="0" t="s">
        <v>2897</v>
      </c>
      <c r="D87" s="0" t="s">
        <v>2910</v>
      </c>
      <c r="E87" s="0" t="s">
        <v>2911</v>
      </c>
      <c r="F87" s="0" t="s">
        <v>2720</v>
      </c>
      <c r="G87" s="0" t="s">
        <v>2912</v>
      </c>
    </row>
    <row customHeight="1" ht="11.25">
      <c r="A88" s="0" t="s">
        <v>16</v>
      </c>
      <c r="B88" s="0" t="s">
        <v>2896</v>
      </c>
      <c r="C88" s="0" t="s">
        <v>2897</v>
      </c>
      <c r="D88" s="0" t="s">
        <v>2896</v>
      </c>
      <c r="E88" s="0" t="s">
        <v>2897</v>
      </c>
      <c r="F88" s="0" t="s">
        <v>2717</v>
      </c>
      <c r="G88" s="0" t="s">
        <v>2913</v>
      </c>
    </row>
    <row customHeight="1" ht="11.25">
      <c r="A89" s="0" t="s">
        <v>16</v>
      </c>
      <c r="B89" s="0" t="s">
        <v>2914</v>
      </c>
      <c r="C89" s="0" t="s">
        <v>2915</v>
      </c>
      <c r="D89" s="0" t="s">
        <v>2914</v>
      </c>
      <c r="E89" s="0" t="s">
        <v>2915</v>
      </c>
      <c r="F89" s="0" t="s">
        <v>2714</v>
      </c>
      <c r="G89" s="0" t="s">
        <v>2916</v>
      </c>
    </row>
    <row customHeight="1" ht="11.25">
      <c r="A90" s="0" t="s">
        <v>16</v>
      </c>
      <c r="B90" s="0" t="s">
        <v>2917</v>
      </c>
      <c r="C90" s="0" t="s">
        <v>2918</v>
      </c>
      <c r="D90" s="0" t="s">
        <v>2919</v>
      </c>
      <c r="E90" s="0" t="s">
        <v>2920</v>
      </c>
      <c r="F90" s="0" t="s">
        <v>2720</v>
      </c>
      <c r="G90" s="0" t="s">
        <v>2921</v>
      </c>
    </row>
    <row customHeight="1" ht="11.25">
      <c r="A91" s="0" t="s">
        <v>16</v>
      </c>
      <c r="B91" s="0" t="s">
        <v>2917</v>
      </c>
      <c r="C91" s="0" t="s">
        <v>2918</v>
      </c>
      <c r="D91" s="0" t="s">
        <v>2922</v>
      </c>
      <c r="E91" s="0" t="s">
        <v>2923</v>
      </c>
      <c r="F91" s="0" t="s">
        <v>2720</v>
      </c>
      <c r="G91" s="0" t="s">
        <v>2924</v>
      </c>
    </row>
    <row customHeight="1" ht="11.25">
      <c r="A92" s="0" t="s">
        <v>16</v>
      </c>
      <c r="B92" s="0" t="s">
        <v>2917</v>
      </c>
      <c r="C92" s="0" t="s">
        <v>2918</v>
      </c>
      <c r="D92" s="0" t="s">
        <v>2925</v>
      </c>
      <c r="E92" s="0" t="s">
        <v>2926</v>
      </c>
      <c r="F92" s="0" t="s">
        <v>2723</v>
      </c>
      <c r="G92" s="0" t="s">
        <v>2927</v>
      </c>
    </row>
    <row customHeight="1" ht="11.25">
      <c r="A93" s="0" t="s">
        <v>16</v>
      </c>
      <c r="B93" s="0" t="s">
        <v>2917</v>
      </c>
      <c r="C93" s="0" t="s">
        <v>2918</v>
      </c>
      <c r="D93" s="0" t="s">
        <v>2928</v>
      </c>
      <c r="E93" s="0" t="s">
        <v>2929</v>
      </c>
      <c r="F93" s="0" t="s">
        <v>2720</v>
      </c>
      <c r="G93" s="0" t="s">
        <v>2930</v>
      </c>
    </row>
    <row customHeight="1" ht="11.25">
      <c r="A94" s="0" t="s">
        <v>16</v>
      </c>
      <c r="B94" s="0" t="s">
        <v>2917</v>
      </c>
      <c r="C94" s="0" t="s">
        <v>2918</v>
      </c>
      <c r="D94" s="0" t="s">
        <v>2917</v>
      </c>
      <c r="E94" s="0" t="s">
        <v>2918</v>
      </c>
      <c r="F94" s="0" t="s">
        <v>2717</v>
      </c>
      <c r="G94" s="0" t="s">
        <v>2931</v>
      </c>
    </row>
    <row customHeight="1" ht="11.25">
      <c r="A95" s="0" t="s">
        <v>16</v>
      </c>
      <c r="B95" s="0" t="s">
        <v>2917</v>
      </c>
      <c r="C95" s="0" t="s">
        <v>2918</v>
      </c>
      <c r="D95" s="0" t="s">
        <v>2932</v>
      </c>
      <c r="E95" s="0" t="s">
        <v>2933</v>
      </c>
      <c r="F95" s="0" t="s">
        <v>2720</v>
      </c>
      <c r="G95" s="0" t="s">
        <v>2934</v>
      </c>
    </row>
    <row customHeight="1" ht="11.25">
      <c r="A96" s="0" t="s">
        <v>16</v>
      </c>
      <c r="B96" s="0" t="s">
        <v>2935</v>
      </c>
      <c r="C96" s="0" t="s">
        <v>2936</v>
      </c>
      <c r="D96" s="0" t="s">
        <v>2935</v>
      </c>
      <c r="E96" s="0" t="s">
        <v>2936</v>
      </c>
      <c r="F96" s="0" t="s">
        <v>2714</v>
      </c>
      <c r="G96" s="0" t="s">
        <v>2937</v>
      </c>
    </row>
    <row customHeight="1" ht="11.25">
      <c r="A97" s="0" t="s">
        <v>16</v>
      </c>
      <c r="B97" s="0" t="s">
        <v>2938</v>
      </c>
      <c r="C97" s="0" t="s">
        <v>2939</v>
      </c>
      <c r="D97" s="0" t="s">
        <v>2940</v>
      </c>
      <c r="E97" s="0" t="s">
        <v>2941</v>
      </c>
      <c r="F97" s="0" t="s">
        <v>2720</v>
      </c>
      <c r="G97" s="0" t="s">
        <v>2942</v>
      </c>
    </row>
    <row customHeight="1" ht="11.25">
      <c r="A98" s="0" t="s">
        <v>16</v>
      </c>
      <c r="B98" s="0" t="s">
        <v>2938</v>
      </c>
      <c r="C98" s="0" t="s">
        <v>2939</v>
      </c>
      <c r="D98" s="0" t="s">
        <v>2943</v>
      </c>
      <c r="E98" s="0" t="s">
        <v>2944</v>
      </c>
      <c r="F98" s="0" t="s">
        <v>2720</v>
      </c>
      <c r="G98" s="0" t="s">
        <v>2945</v>
      </c>
    </row>
    <row customHeight="1" ht="11.25">
      <c r="A99" s="0" t="s">
        <v>16</v>
      </c>
      <c r="B99" s="0" t="s">
        <v>2938</v>
      </c>
      <c r="C99" s="0" t="s">
        <v>2939</v>
      </c>
      <c r="D99" s="0" t="s">
        <v>2946</v>
      </c>
      <c r="E99" s="0" t="s">
        <v>2947</v>
      </c>
      <c r="F99" s="0" t="s">
        <v>2720</v>
      </c>
      <c r="G99" s="0" t="s">
        <v>2948</v>
      </c>
    </row>
    <row customHeight="1" ht="11.25">
      <c r="A100" s="0" t="s">
        <v>16</v>
      </c>
      <c r="B100" s="0" t="s">
        <v>2938</v>
      </c>
      <c r="C100" s="0" t="s">
        <v>2939</v>
      </c>
      <c r="D100" s="0" t="s">
        <v>2938</v>
      </c>
      <c r="E100" s="0" t="s">
        <v>2939</v>
      </c>
      <c r="F100" s="0" t="s">
        <v>2717</v>
      </c>
      <c r="G100" s="0" t="s">
        <v>2949</v>
      </c>
    </row>
    <row customHeight="1" ht="11.25">
      <c r="A101" s="0" t="s">
        <v>16</v>
      </c>
      <c r="B101" s="0" t="s">
        <v>2938</v>
      </c>
      <c r="C101" s="0" t="s">
        <v>2939</v>
      </c>
      <c r="D101" s="0" t="s">
        <v>2950</v>
      </c>
      <c r="E101" s="0" t="s">
        <v>2951</v>
      </c>
      <c r="F101" s="0" t="s">
        <v>2748</v>
      </c>
      <c r="G101" s="0" t="s">
        <v>2952</v>
      </c>
    </row>
    <row customHeight="1" ht="11.25">
      <c r="A102" s="0" t="s">
        <v>16</v>
      </c>
      <c r="B102" s="0" t="s">
        <v>2953</v>
      </c>
      <c r="C102" s="0" t="s">
        <v>2954</v>
      </c>
      <c r="D102" s="0" t="s">
        <v>2953</v>
      </c>
      <c r="E102" s="0" t="s">
        <v>2954</v>
      </c>
      <c r="F102" s="0" t="s">
        <v>2714</v>
      </c>
      <c r="G102" s="0" t="s">
        <v>2955</v>
      </c>
    </row>
    <row customHeight="1" ht="11.25">
      <c r="A103" s="0" t="s">
        <v>16</v>
      </c>
      <c r="B103" s="0" t="s">
        <v>2956</v>
      </c>
      <c r="C103" s="0" t="s">
        <v>2957</v>
      </c>
      <c r="D103" s="0" t="s">
        <v>2958</v>
      </c>
      <c r="E103" s="0" t="s">
        <v>2959</v>
      </c>
      <c r="F103" s="0" t="s">
        <v>2723</v>
      </c>
      <c r="G103" s="0" t="s">
        <v>2960</v>
      </c>
    </row>
    <row customHeight="1" ht="11.25">
      <c r="A104" s="0" t="s">
        <v>16</v>
      </c>
      <c r="B104" s="0" t="s">
        <v>2956</v>
      </c>
      <c r="C104" s="0" t="s">
        <v>2957</v>
      </c>
      <c r="D104" s="0" t="s">
        <v>2961</v>
      </c>
      <c r="E104" s="0" t="s">
        <v>2962</v>
      </c>
      <c r="F104" s="0" t="s">
        <v>2720</v>
      </c>
      <c r="G104" s="0" t="s">
        <v>2963</v>
      </c>
    </row>
    <row customHeight="1" ht="11.25">
      <c r="A105" s="0" t="s">
        <v>16</v>
      </c>
      <c r="B105" s="0" t="s">
        <v>2956</v>
      </c>
      <c r="C105" s="0" t="s">
        <v>2957</v>
      </c>
      <c r="D105" s="0" t="s">
        <v>2964</v>
      </c>
      <c r="E105" s="0" t="s">
        <v>2965</v>
      </c>
      <c r="F105" s="0" t="s">
        <v>2723</v>
      </c>
      <c r="G105" s="0" t="s">
        <v>2966</v>
      </c>
    </row>
    <row customHeight="1" ht="11.25">
      <c r="A106" s="0" t="s">
        <v>16</v>
      </c>
      <c r="B106" s="0" t="s">
        <v>2956</v>
      </c>
      <c r="C106" s="0" t="s">
        <v>2957</v>
      </c>
      <c r="D106" s="0" t="s">
        <v>2956</v>
      </c>
      <c r="E106" s="0" t="s">
        <v>2957</v>
      </c>
      <c r="F106" s="0" t="s">
        <v>2717</v>
      </c>
      <c r="G106" s="0" t="s">
        <v>2967</v>
      </c>
    </row>
    <row customHeight="1" ht="11.25">
      <c r="A107" s="0" t="s">
        <v>16</v>
      </c>
      <c r="B107" s="0" t="s">
        <v>2968</v>
      </c>
      <c r="C107" s="0" t="s">
        <v>2969</v>
      </c>
      <c r="D107" s="0" t="s">
        <v>2968</v>
      </c>
      <c r="E107" s="0" t="s">
        <v>2969</v>
      </c>
      <c r="F107" s="0" t="s">
        <v>2714</v>
      </c>
      <c r="G107" s="0" t="s">
        <v>2970</v>
      </c>
    </row>
    <row customHeight="1" ht="11.25">
      <c r="A108" s="0" t="s">
        <v>16</v>
      </c>
      <c r="B108" s="0" t="s">
        <v>2971</v>
      </c>
      <c r="C108" s="0" t="s">
        <v>2972</v>
      </c>
      <c r="D108" s="0" t="s">
        <v>2973</v>
      </c>
      <c r="E108" s="0" t="s">
        <v>2974</v>
      </c>
      <c r="F108" s="0" t="s">
        <v>2720</v>
      </c>
      <c r="G108" s="0" t="s">
        <v>2975</v>
      </c>
    </row>
    <row customHeight="1" ht="11.25">
      <c r="A109" s="0" t="s">
        <v>16</v>
      </c>
      <c r="B109" s="0" t="s">
        <v>2971</v>
      </c>
      <c r="C109" s="0" t="s">
        <v>2972</v>
      </c>
      <c r="D109" s="0" t="s">
        <v>2976</v>
      </c>
      <c r="E109" s="0" t="s">
        <v>2977</v>
      </c>
      <c r="F109" s="0" t="s">
        <v>2720</v>
      </c>
      <c r="G109" s="0" t="s">
        <v>2978</v>
      </c>
    </row>
    <row customHeight="1" ht="11.25">
      <c r="A110" s="0" t="s">
        <v>16</v>
      </c>
      <c r="B110" s="0" t="s">
        <v>2971</v>
      </c>
      <c r="C110" s="0" t="s">
        <v>2972</v>
      </c>
      <c r="D110" s="0" t="s">
        <v>2979</v>
      </c>
      <c r="E110" s="0" t="s">
        <v>2980</v>
      </c>
      <c r="F110" s="0" t="s">
        <v>2748</v>
      </c>
      <c r="G110" s="0" t="s">
        <v>2981</v>
      </c>
    </row>
    <row customHeight="1" ht="11.25">
      <c r="A111" s="0" t="s">
        <v>16</v>
      </c>
      <c r="B111" s="0" t="s">
        <v>2971</v>
      </c>
      <c r="C111" s="0" t="s">
        <v>2972</v>
      </c>
      <c r="D111" s="0" t="s">
        <v>2971</v>
      </c>
      <c r="E111" s="0" t="s">
        <v>2972</v>
      </c>
      <c r="F111" s="0" t="s">
        <v>2717</v>
      </c>
      <c r="G111" s="0" t="s">
        <v>2982</v>
      </c>
    </row>
    <row customHeight="1" ht="11.25">
      <c r="A112" s="0" t="s">
        <v>16</v>
      </c>
      <c r="B112" s="0" t="s">
        <v>2971</v>
      </c>
      <c r="C112" s="0" t="s">
        <v>2972</v>
      </c>
      <c r="D112" s="0" t="s">
        <v>2983</v>
      </c>
      <c r="E112" s="0" t="s">
        <v>2984</v>
      </c>
      <c r="F112" s="0" t="s">
        <v>2720</v>
      </c>
      <c r="G112" s="0" t="s">
        <v>2985</v>
      </c>
    </row>
    <row customHeight="1" ht="11.25">
      <c r="A113" s="0" t="s">
        <v>16</v>
      </c>
      <c r="B113" s="0" t="s">
        <v>2986</v>
      </c>
      <c r="C113" s="0" t="s">
        <v>2987</v>
      </c>
      <c r="D113" s="0" t="s">
        <v>2986</v>
      </c>
      <c r="E113" s="0" t="s">
        <v>2987</v>
      </c>
      <c r="F113" s="0" t="s">
        <v>2714</v>
      </c>
      <c r="G113" s="0" t="s">
        <v>2988</v>
      </c>
    </row>
    <row customHeight="1" ht="11.25">
      <c r="A114" s="0" t="s">
        <v>16</v>
      </c>
      <c r="B114" s="0" t="s">
        <v>2989</v>
      </c>
      <c r="C114" s="0" t="s">
        <v>2990</v>
      </c>
      <c r="D114" s="0" t="s">
        <v>2991</v>
      </c>
      <c r="E114" s="0" t="s">
        <v>2992</v>
      </c>
      <c r="F114" s="0" t="s">
        <v>2720</v>
      </c>
      <c r="G114" s="0" t="s">
        <v>2993</v>
      </c>
    </row>
    <row customHeight="1" ht="11.25">
      <c r="A115" s="0" t="s">
        <v>16</v>
      </c>
      <c r="B115" s="0" t="s">
        <v>2989</v>
      </c>
      <c r="C115" s="0" t="s">
        <v>2990</v>
      </c>
      <c r="D115" s="0" t="s">
        <v>2994</v>
      </c>
      <c r="E115" s="0" t="s">
        <v>2995</v>
      </c>
      <c r="F115" s="0" t="s">
        <v>2720</v>
      </c>
      <c r="G115" s="0" t="s">
        <v>2996</v>
      </c>
    </row>
    <row customHeight="1" ht="11.25">
      <c r="A116" s="0" t="s">
        <v>16</v>
      </c>
      <c r="B116" s="0" t="s">
        <v>2989</v>
      </c>
      <c r="C116" s="0" t="s">
        <v>2990</v>
      </c>
      <c r="D116" s="0" t="s">
        <v>2997</v>
      </c>
      <c r="E116" s="0" t="s">
        <v>2998</v>
      </c>
      <c r="F116" s="0" t="s">
        <v>2720</v>
      </c>
      <c r="G116" s="0" t="s">
        <v>2999</v>
      </c>
    </row>
    <row customHeight="1" ht="11.25">
      <c r="A117" s="0" t="s">
        <v>16</v>
      </c>
      <c r="B117" s="0" t="s">
        <v>2989</v>
      </c>
      <c r="C117" s="0" t="s">
        <v>2990</v>
      </c>
      <c r="D117" s="0" t="s">
        <v>3000</v>
      </c>
      <c r="E117" s="0" t="s">
        <v>3001</v>
      </c>
      <c r="F117" s="0" t="s">
        <v>2720</v>
      </c>
      <c r="G117" s="0" t="s">
        <v>3002</v>
      </c>
    </row>
    <row customHeight="1" ht="11.25">
      <c r="A118" s="0" t="s">
        <v>16</v>
      </c>
      <c r="B118" s="0" t="s">
        <v>2989</v>
      </c>
      <c r="C118" s="0" t="s">
        <v>2990</v>
      </c>
      <c r="D118" s="0" t="s">
        <v>3003</v>
      </c>
      <c r="E118" s="0" t="s">
        <v>3004</v>
      </c>
      <c r="F118" s="0" t="s">
        <v>2720</v>
      </c>
      <c r="G118" s="0" t="s">
        <v>3005</v>
      </c>
    </row>
    <row customHeight="1" ht="11.25">
      <c r="A119" s="0" t="s">
        <v>16</v>
      </c>
      <c r="B119" s="0" t="s">
        <v>2989</v>
      </c>
      <c r="C119" s="0" t="s">
        <v>2990</v>
      </c>
      <c r="D119" s="0" t="s">
        <v>3006</v>
      </c>
      <c r="E119" s="0" t="s">
        <v>3007</v>
      </c>
      <c r="F119" s="0" t="s">
        <v>3008</v>
      </c>
      <c r="G119" s="0" t="s">
        <v>3009</v>
      </c>
    </row>
    <row customHeight="1" ht="11.25">
      <c r="A120" s="0" t="s">
        <v>16</v>
      </c>
      <c r="B120" s="0" t="s">
        <v>2989</v>
      </c>
      <c r="C120" s="0" t="s">
        <v>2990</v>
      </c>
      <c r="D120" s="0" t="s">
        <v>3010</v>
      </c>
      <c r="E120" s="0" t="s">
        <v>3011</v>
      </c>
      <c r="F120" s="0" t="s">
        <v>2720</v>
      </c>
      <c r="G120" s="0" t="s">
        <v>3012</v>
      </c>
    </row>
    <row customHeight="1" ht="11.25">
      <c r="A121" s="0" t="s">
        <v>16</v>
      </c>
      <c r="B121" s="0" t="s">
        <v>2989</v>
      </c>
      <c r="C121" s="0" t="s">
        <v>2990</v>
      </c>
      <c r="D121" s="0" t="s">
        <v>2989</v>
      </c>
      <c r="E121" s="0" t="s">
        <v>2990</v>
      </c>
      <c r="F121" s="0" t="s">
        <v>2717</v>
      </c>
      <c r="G121" s="0" t="s">
        <v>3013</v>
      </c>
    </row>
    <row customHeight="1" ht="11.25">
      <c r="A122" s="0" t="s">
        <v>16</v>
      </c>
      <c r="B122" s="0" t="s">
        <v>2989</v>
      </c>
      <c r="C122" s="0" t="s">
        <v>2990</v>
      </c>
      <c r="D122" s="0" t="s">
        <v>3014</v>
      </c>
      <c r="E122" s="0" t="s">
        <v>3015</v>
      </c>
      <c r="F122" s="0" t="s">
        <v>2720</v>
      </c>
      <c r="G122" s="0" t="s">
        <v>3016</v>
      </c>
    </row>
    <row customHeight="1" ht="11.25">
      <c r="A123" s="0" t="s">
        <v>16</v>
      </c>
      <c r="B123" s="0" t="s">
        <v>2989</v>
      </c>
      <c r="C123" s="0" t="s">
        <v>2990</v>
      </c>
      <c r="D123" s="0" t="s">
        <v>3017</v>
      </c>
      <c r="E123" s="0" t="s">
        <v>3018</v>
      </c>
      <c r="F123" s="0" t="s">
        <v>2720</v>
      </c>
      <c r="G123" s="0" t="s">
        <v>3019</v>
      </c>
    </row>
    <row customHeight="1" ht="11.25">
      <c r="A124" s="0" t="s">
        <v>16</v>
      </c>
      <c r="B124" s="0" t="s">
        <v>2989</v>
      </c>
      <c r="C124" s="0" t="s">
        <v>2990</v>
      </c>
      <c r="D124" s="0" t="s">
        <v>3020</v>
      </c>
      <c r="E124" s="0" t="s">
        <v>3021</v>
      </c>
      <c r="F124" s="0" t="s">
        <v>2720</v>
      </c>
      <c r="G124" s="0" t="s">
        <v>3022</v>
      </c>
    </row>
    <row customHeight="1" ht="11.25">
      <c r="A125" s="0" t="s">
        <v>16</v>
      </c>
      <c r="B125" s="0" t="s">
        <v>2989</v>
      </c>
      <c r="C125" s="0" t="s">
        <v>2990</v>
      </c>
      <c r="D125" s="0" t="s">
        <v>3023</v>
      </c>
      <c r="E125" s="0" t="s">
        <v>3024</v>
      </c>
      <c r="F125" s="0" t="s">
        <v>2720</v>
      </c>
      <c r="G125" s="0" t="s">
        <v>3025</v>
      </c>
    </row>
    <row customHeight="1" ht="11.25">
      <c r="A126" s="0" t="s">
        <v>16</v>
      </c>
      <c r="B126" s="0" t="s">
        <v>3026</v>
      </c>
      <c r="C126" s="0" t="s">
        <v>3027</v>
      </c>
      <c r="D126" s="0" t="s">
        <v>3026</v>
      </c>
      <c r="E126" s="0" t="s">
        <v>3027</v>
      </c>
      <c r="F126" s="0" t="s">
        <v>2714</v>
      </c>
      <c r="G126" s="0" t="s">
        <v>3028</v>
      </c>
    </row>
    <row customHeight="1" ht="11.25">
      <c r="A127" s="0" t="s">
        <v>16</v>
      </c>
      <c r="B127" s="0" t="s">
        <v>3029</v>
      </c>
      <c r="C127" s="0" t="s">
        <v>3030</v>
      </c>
      <c r="D127" s="0" t="s">
        <v>3031</v>
      </c>
      <c r="E127" s="0" t="s">
        <v>3032</v>
      </c>
      <c r="F127" s="0" t="s">
        <v>2720</v>
      </c>
      <c r="G127" s="0" t="s">
        <v>3033</v>
      </c>
    </row>
    <row customHeight="1" ht="11.25">
      <c r="A128" s="0" t="s">
        <v>16</v>
      </c>
      <c r="B128" s="0" t="s">
        <v>3029</v>
      </c>
      <c r="C128" s="0" t="s">
        <v>3030</v>
      </c>
      <c r="D128" s="0" t="s">
        <v>3034</v>
      </c>
      <c r="E128" s="0" t="s">
        <v>3035</v>
      </c>
      <c r="F128" s="0" t="s">
        <v>2720</v>
      </c>
      <c r="G128" s="0" t="s">
        <v>3036</v>
      </c>
    </row>
    <row customHeight="1" ht="11.25">
      <c r="A129" s="0" t="s">
        <v>16</v>
      </c>
      <c r="B129" s="0" t="s">
        <v>3029</v>
      </c>
      <c r="C129" s="0" t="s">
        <v>3030</v>
      </c>
      <c r="D129" s="0" t="s">
        <v>3037</v>
      </c>
      <c r="E129" s="0" t="s">
        <v>3038</v>
      </c>
      <c r="F129" s="0" t="s">
        <v>2720</v>
      </c>
      <c r="G129" s="0" t="s">
        <v>3039</v>
      </c>
    </row>
    <row customHeight="1" ht="11.25">
      <c r="A130" s="0" t="s">
        <v>16</v>
      </c>
      <c r="B130" s="0" t="s">
        <v>3029</v>
      </c>
      <c r="C130" s="0" t="s">
        <v>3030</v>
      </c>
      <c r="D130" s="0" t="s">
        <v>2870</v>
      </c>
      <c r="E130" s="0" t="s">
        <v>3040</v>
      </c>
      <c r="F130" s="0" t="s">
        <v>2720</v>
      </c>
      <c r="G130" s="0" t="s">
        <v>3041</v>
      </c>
    </row>
    <row customHeight="1" ht="11.25">
      <c r="A131" s="0" t="s">
        <v>16</v>
      </c>
      <c r="B131" s="0" t="s">
        <v>3029</v>
      </c>
      <c r="C131" s="0" t="s">
        <v>3030</v>
      </c>
      <c r="D131" s="0" t="s">
        <v>3042</v>
      </c>
      <c r="E131" s="0" t="s">
        <v>3043</v>
      </c>
      <c r="F131" s="0" t="s">
        <v>2748</v>
      </c>
      <c r="G131" s="0" t="s">
        <v>3044</v>
      </c>
    </row>
    <row customHeight="1" ht="11.25">
      <c r="A132" s="0" t="s">
        <v>16</v>
      </c>
      <c r="B132" s="0" t="s">
        <v>3029</v>
      </c>
      <c r="C132" s="0" t="s">
        <v>3030</v>
      </c>
      <c r="D132" s="0" t="s">
        <v>3029</v>
      </c>
      <c r="E132" s="0" t="s">
        <v>3030</v>
      </c>
      <c r="F132" s="0" t="s">
        <v>2717</v>
      </c>
      <c r="G132" s="0" t="s">
        <v>3045</v>
      </c>
    </row>
    <row customHeight="1" ht="11.25">
      <c r="A133" s="0" t="s">
        <v>16</v>
      </c>
      <c r="B133" s="0" t="s">
        <v>3029</v>
      </c>
      <c r="C133" s="0" t="s">
        <v>3030</v>
      </c>
      <c r="D133" s="0" t="s">
        <v>3046</v>
      </c>
      <c r="E133" s="0" t="s">
        <v>3047</v>
      </c>
      <c r="F133" s="0" t="s">
        <v>2720</v>
      </c>
      <c r="G133" s="0" t="s">
        <v>3048</v>
      </c>
    </row>
    <row customHeight="1" ht="11.25">
      <c r="A134" s="0" t="s">
        <v>16</v>
      </c>
      <c r="B134" s="0" t="s">
        <v>3049</v>
      </c>
      <c r="C134" s="0" t="s">
        <v>3050</v>
      </c>
      <c r="D134" s="0" t="s">
        <v>3049</v>
      </c>
      <c r="E134" s="0" t="s">
        <v>3050</v>
      </c>
      <c r="F134" s="0" t="s">
        <v>2714</v>
      </c>
      <c r="G134" s="0" t="s">
        <v>3051</v>
      </c>
    </row>
    <row customHeight="1" ht="11.25">
      <c r="A135" s="0" t="s">
        <v>16</v>
      </c>
      <c r="B135" s="0" t="s">
        <v>3052</v>
      </c>
      <c r="C135" s="0" t="s">
        <v>3053</v>
      </c>
      <c r="D135" s="0" t="s">
        <v>3054</v>
      </c>
      <c r="E135" s="0" t="s">
        <v>3055</v>
      </c>
      <c r="F135" s="0" t="s">
        <v>2720</v>
      </c>
      <c r="G135" s="0" t="s">
        <v>3056</v>
      </c>
    </row>
    <row customHeight="1" ht="11.25">
      <c r="A136" s="0" t="s">
        <v>16</v>
      </c>
      <c r="B136" s="0" t="s">
        <v>3052</v>
      </c>
      <c r="C136" s="0" t="s">
        <v>3053</v>
      </c>
      <c r="D136" s="0" t="s">
        <v>3052</v>
      </c>
      <c r="E136" s="0" t="s">
        <v>3053</v>
      </c>
      <c r="F136" s="0" t="s">
        <v>2717</v>
      </c>
      <c r="G136" s="0" t="s">
        <v>3057</v>
      </c>
    </row>
    <row customHeight="1" ht="11.25">
      <c r="A137" s="0" t="s">
        <v>16</v>
      </c>
      <c r="B137" s="0" t="s">
        <v>3052</v>
      </c>
      <c r="C137" s="0" t="s">
        <v>3053</v>
      </c>
      <c r="D137" s="0" t="s">
        <v>3058</v>
      </c>
      <c r="E137" s="0" t="s">
        <v>3059</v>
      </c>
      <c r="F137" s="0" t="s">
        <v>2723</v>
      </c>
      <c r="G137" s="0" t="s">
        <v>3060</v>
      </c>
    </row>
    <row customHeight="1" ht="11.25">
      <c r="A138" s="0" t="s">
        <v>16</v>
      </c>
      <c r="B138" s="0" t="s">
        <v>3061</v>
      </c>
      <c r="C138" s="0" t="s">
        <v>3062</v>
      </c>
      <c r="D138" s="0" t="s">
        <v>3061</v>
      </c>
      <c r="E138" s="0" t="s">
        <v>3062</v>
      </c>
      <c r="F138" s="0" t="s">
        <v>2714</v>
      </c>
      <c r="G138" s="0" t="s">
        <v>3063</v>
      </c>
    </row>
    <row customHeight="1" ht="11.25">
      <c r="A139" s="0" t="s">
        <v>16</v>
      </c>
      <c r="B139" s="0" t="s">
        <v>3064</v>
      </c>
      <c r="C139" s="0" t="s">
        <v>3065</v>
      </c>
      <c r="D139" s="0" t="s">
        <v>3066</v>
      </c>
      <c r="E139" s="0" t="s">
        <v>3067</v>
      </c>
      <c r="F139" s="0" t="s">
        <v>2720</v>
      </c>
      <c r="G139" s="0" t="s">
        <v>3068</v>
      </c>
    </row>
    <row customHeight="1" ht="11.25">
      <c r="A140" s="0" t="s">
        <v>16</v>
      </c>
      <c r="B140" s="0" t="s">
        <v>3064</v>
      </c>
      <c r="C140" s="0" t="s">
        <v>3065</v>
      </c>
      <c r="D140" s="0" t="s">
        <v>3069</v>
      </c>
      <c r="E140" s="0" t="s">
        <v>3070</v>
      </c>
      <c r="F140" s="0" t="s">
        <v>2720</v>
      </c>
      <c r="G140" s="0" t="s">
        <v>3071</v>
      </c>
    </row>
    <row customHeight="1" ht="11.25">
      <c r="A141" s="0" t="s">
        <v>16</v>
      </c>
      <c r="B141" s="0" t="s">
        <v>3064</v>
      </c>
      <c r="C141" s="0" t="s">
        <v>3065</v>
      </c>
      <c r="D141" s="0" t="s">
        <v>3072</v>
      </c>
      <c r="E141" s="0" t="s">
        <v>3073</v>
      </c>
      <c r="F141" s="0" t="s">
        <v>2748</v>
      </c>
      <c r="G141" s="0" t="s">
        <v>3074</v>
      </c>
    </row>
    <row customHeight="1" ht="11.25">
      <c r="A142" s="0" t="s">
        <v>16</v>
      </c>
      <c r="B142" s="0" t="s">
        <v>3064</v>
      </c>
      <c r="C142" s="0" t="s">
        <v>3065</v>
      </c>
      <c r="D142" s="0" t="s">
        <v>3064</v>
      </c>
      <c r="E142" s="0" t="s">
        <v>3065</v>
      </c>
      <c r="F142" s="0" t="s">
        <v>2717</v>
      </c>
      <c r="G142" s="0" t="s">
        <v>3075</v>
      </c>
    </row>
    <row customHeight="1" ht="11.25">
      <c r="A143" s="0" t="s">
        <v>16</v>
      </c>
      <c r="B143" s="0" t="s">
        <v>3064</v>
      </c>
      <c r="C143" s="0" t="s">
        <v>3065</v>
      </c>
      <c r="D143" s="0" t="s">
        <v>3076</v>
      </c>
      <c r="E143" s="0" t="s">
        <v>3077</v>
      </c>
      <c r="F143" s="0" t="s">
        <v>2720</v>
      </c>
      <c r="G143" s="0" t="s">
        <v>3078</v>
      </c>
    </row>
    <row customHeight="1" ht="11.25">
      <c r="A144" s="0" t="s">
        <v>16</v>
      </c>
      <c r="B144" s="0" t="s">
        <v>3079</v>
      </c>
      <c r="C144" s="0" t="s">
        <v>3080</v>
      </c>
      <c r="D144" s="0" t="s">
        <v>3079</v>
      </c>
      <c r="E144" s="0" t="s">
        <v>3080</v>
      </c>
      <c r="F144" s="0" t="s">
        <v>2714</v>
      </c>
      <c r="G144" s="0" t="s">
        <v>3081</v>
      </c>
    </row>
    <row customHeight="1" ht="11.25">
      <c r="A145" s="0" t="s">
        <v>16</v>
      </c>
      <c r="B145" s="0" t="s">
        <v>3082</v>
      </c>
      <c r="C145" s="0" t="s">
        <v>3083</v>
      </c>
      <c r="D145" s="0" t="s">
        <v>3084</v>
      </c>
      <c r="E145" s="0" t="s">
        <v>3085</v>
      </c>
      <c r="F145" s="0" t="s">
        <v>2723</v>
      </c>
      <c r="G145" s="0" t="s">
        <v>3086</v>
      </c>
    </row>
    <row customHeight="1" ht="11.25">
      <c r="A146" s="0" t="s">
        <v>16</v>
      </c>
      <c r="B146" s="0" t="s">
        <v>3082</v>
      </c>
      <c r="C146" s="0" t="s">
        <v>3083</v>
      </c>
      <c r="D146" s="0" t="s">
        <v>3087</v>
      </c>
      <c r="E146" s="0" t="s">
        <v>3088</v>
      </c>
      <c r="F146" s="0" t="s">
        <v>2720</v>
      </c>
      <c r="G146" s="0" t="s">
        <v>3089</v>
      </c>
    </row>
    <row customHeight="1" ht="11.25">
      <c r="A147" s="0" t="s">
        <v>16</v>
      </c>
      <c r="B147" s="0" t="s">
        <v>3082</v>
      </c>
      <c r="C147" s="0" t="s">
        <v>3083</v>
      </c>
      <c r="D147" s="0" t="s">
        <v>3090</v>
      </c>
      <c r="E147" s="0" t="s">
        <v>3091</v>
      </c>
      <c r="F147" s="0" t="s">
        <v>2748</v>
      </c>
      <c r="G147" s="0" t="s">
        <v>3092</v>
      </c>
    </row>
    <row customHeight="1" ht="11.25">
      <c r="A148" s="0" t="s">
        <v>16</v>
      </c>
      <c r="B148" s="0" t="s">
        <v>3082</v>
      </c>
      <c r="C148" s="0" t="s">
        <v>3083</v>
      </c>
      <c r="D148" s="0" t="s">
        <v>3082</v>
      </c>
      <c r="E148" s="0" t="s">
        <v>3083</v>
      </c>
      <c r="F148" s="0" t="s">
        <v>2717</v>
      </c>
      <c r="G148" s="0" t="s">
        <v>3093</v>
      </c>
    </row>
    <row customHeight="1" ht="11.25">
      <c r="A149" s="0" t="s">
        <v>16</v>
      </c>
      <c r="B149" s="0" t="s">
        <v>3082</v>
      </c>
      <c r="C149" s="0" t="s">
        <v>3083</v>
      </c>
      <c r="D149" s="0" t="s">
        <v>3094</v>
      </c>
      <c r="E149" s="0" t="s">
        <v>3095</v>
      </c>
      <c r="F149" s="0" t="s">
        <v>2720</v>
      </c>
      <c r="G149" s="0" t="s">
        <v>3096</v>
      </c>
    </row>
    <row customHeight="1" ht="11.25">
      <c r="A150" s="0" t="s">
        <v>16</v>
      </c>
      <c r="B150" s="0" t="s">
        <v>3082</v>
      </c>
      <c r="C150" s="0" t="s">
        <v>3083</v>
      </c>
      <c r="D150" s="0" t="s">
        <v>3097</v>
      </c>
      <c r="E150" s="0" t="s">
        <v>3098</v>
      </c>
      <c r="F150" s="0" t="s">
        <v>2723</v>
      </c>
      <c r="G150" s="0" t="s">
        <v>3099</v>
      </c>
    </row>
    <row customHeight="1" ht="11.25">
      <c r="A151" s="0" t="s">
        <v>16</v>
      </c>
      <c r="B151" s="0" t="s">
        <v>3100</v>
      </c>
      <c r="C151" s="0" t="s">
        <v>3101</v>
      </c>
      <c r="D151" s="0" t="s">
        <v>3100</v>
      </c>
      <c r="E151" s="0" t="s">
        <v>3101</v>
      </c>
      <c r="F151" s="0" t="s">
        <v>2714</v>
      </c>
      <c r="G151" s="0" t="s">
        <v>3102</v>
      </c>
    </row>
    <row customHeight="1" ht="11.25">
      <c r="A152" s="0" t="s">
        <v>16</v>
      </c>
      <c r="B152" s="0" t="s">
        <v>3103</v>
      </c>
      <c r="C152" s="0" t="s">
        <v>3104</v>
      </c>
      <c r="D152" s="0" t="s">
        <v>3105</v>
      </c>
      <c r="E152" s="0" t="s">
        <v>3106</v>
      </c>
      <c r="F152" s="0" t="s">
        <v>2720</v>
      </c>
      <c r="G152" s="0" t="s">
        <v>3107</v>
      </c>
    </row>
    <row customHeight="1" ht="11.25">
      <c r="A153" s="0" t="s">
        <v>16</v>
      </c>
      <c r="B153" s="0" t="s">
        <v>3103</v>
      </c>
      <c r="C153" s="0" t="s">
        <v>3104</v>
      </c>
      <c r="D153" s="0" t="s">
        <v>3108</v>
      </c>
      <c r="E153" s="0" t="s">
        <v>3109</v>
      </c>
      <c r="F153" s="0" t="s">
        <v>2720</v>
      </c>
      <c r="G153" s="0" t="s">
        <v>3110</v>
      </c>
    </row>
    <row customHeight="1" ht="11.25">
      <c r="A154" s="0" t="s">
        <v>16</v>
      </c>
      <c r="B154" s="0" t="s">
        <v>3103</v>
      </c>
      <c r="C154" s="0" t="s">
        <v>3104</v>
      </c>
      <c r="D154" s="0" t="s">
        <v>3111</v>
      </c>
      <c r="E154" s="0" t="s">
        <v>3112</v>
      </c>
      <c r="F154" s="0" t="s">
        <v>2723</v>
      </c>
      <c r="G154" s="0" t="s">
        <v>3113</v>
      </c>
    </row>
    <row customHeight="1" ht="11.25">
      <c r="A155" s="0" t="s">
        <v>16</v>
      </c>
      <c r="B155" s="0" t="s">
        <v>3103</v>
      </c>
      <c r="C155" s="0" t="s">
        <v>3104</v>
      </c>
      <c r="D155" s="0" t="s">
        <v>3103</v>
      </c>
      <c r="E155" s="0" t="s">
        <v>3104</v>
      </c>
      <c r="F155" s="0" t="s">
        <v>2717</v>
      </c>
      <c r="G155" s="0" t="s">
        <v>3114</v>
      </c>
    </row>
    <row customHeight="1" ht="11.25">
      <c r="A156" s="0" t="s">
        <v>16</v>
      </c>
      <c r="B156" s="0" t="s">
        <v>3115</v>
      </c>
      <c r="C156" s="0" t="s">
        <v>3116</v>
      </c>
      <c r="D156" s="0" t="s">
        <v>3115</v>
      </c>
      <c r="E156" s="0" t="s">
        <v>3116</v>
      </c>
      <c r="F156" s="0" t="s">
        <v>2714</v>
      </c>
      <c r="G156" s="0" t="s">
        <v>3117</v>
      </c>
    </row>
    <row customHeight="1" ht="11.25">
      <c r="A157" s="0" t="s">
        <v>16</v>
      </c>
      <c r="B157" s="0" t="s">
        <v>3118</v>
      </c>
      <c r="C157" s="0" t="s">
        <v>3119</v>
      </c>
      <c r="D157" s="0" t="s">
        <v>3120</v>
      </c>
      <c r="E157" s="0" t="s">
        <v>3121</v>
      </c>
      <c r="F157" s="0" t="s">
        <v>2720</v>
      </c>
      <c r="G157" s="0" t="s">
        <v>3122</v>
      </c>
    </row>
    <row customHeight="1" ht="11.25">
      <c r="A158" s="0" t="s">
        <v>16</v>
      </c>
      <c r="B158" s="0" t="s">
        <v>3118</v>
      </c>
      <c r="C158" s="0" t="s">
        <v>3119</v>
      </c>
      <c r="D158" s="0" t="s">
        <v>3118</v>
      </c>
      <c r="E158" s="0" t="s">
        <v>3119</v>
      </c>
      <c r="F158" s="0" t="s">
        <v>2717</v>
      </c>
      <c r="G158" s="0" t="s">
        <v>3123</v>
      </c>
    </row>
    <row customHeight="1" ht="11.25">
      <c r="A159" s="0" t="s">
        <v>16</v>
      </c>
      <c r="B159" s="0" t="s">
        <v>3118</v>
      </c>
      <c r="C159" s="0" t="s">
        <v>3119</v>
      </c>
      <c r="D159" s="0" t="s">
        <v>3124</v>
      </c>
      <c r="E159" s="0" t="s">
        <v>3125</v>
      </c>
      <c r="F159" s="0" t="s">
        <v>2723</v>
      </c>
      <c r="G159" s="0" t="s">
        <v>3126</v>
      </c>
    </row>
    <row customHeight="1" ht="11.25">
      <c r="A160" s="0" t="s">
        <v>16</v>
      </c>
      <c r="B160" s="0" t="s">
        <v>3118</v>
      </c>
      <c r="C160" s="0" t="s">
        <v>3119</v>
      </c>
      <c r="D160" s="0" t="s">
        <v>3127</v>
      </c>
      <c r="E160" s="0" t="s">
        <v>3128</v>
      </c>
      <c r="F160" s="0" t="s">
        <v>2720</v>
      </c>
      <c r="G160" s="0" t="s">
        <v>3129</v>
      </c>
    </row>
    <row customHeight="1" ht="11.25">
      <c r="A161" s="0" t="s">
        <v>16</v>
      </c>
      <c r="B161" s="0" t="s">
        <v>3130</v>
      </c>
      <c r="C161" s="0" t="s">
        <v>3131</v>
      </c>
      <c r="D161" s="0" t="s">
        <v>3130</v>
      </c>
      <c r="E161" s="0" t="s">
        <v>3131</v>
      </c>
      <c r="F161" s="0" t="s">
        <v>3132</v>
      </c>
      <c r="G161" s="0" t="s">
        <v>3133</v>
      </c>
    </row>
    <row customHeight="1" ht="11.25">
      <c r="A162" s="0" t="s">
        <v>16</v>
      </c>
      <c r="B162" s="0" t="s">
        <v>3134</v>
      </c>
      <c r="C162" s="0" t="s">
        <v>3135</v>
      </c>
      <c r="D162" s="0" t="s">
        <v>3134</v>
      </c>
      <c r="E162" s="0" t="s">
        <v>3135</v>
      </c>
      <c r="F162" s="0" t="s">
        <v>3132</v>
      </c>
      <c r="G162" s="0" t="s">
        <v>3136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69E54-26DD-DE68-D36C-20B0E30EDA1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3199</v>
      </c>
      <c r="B1" s="835" t="s">
        <v>3200</v>
      </c>
      <c r="C1" s="835" t="s">
        <v>1173</v>
      </c>
    </row>
    <row customHeight="1" ht="11.25">
      <c r="A2" s="835">
        <v>4189678</v>
      </c>
      <c r="B2" s="835" t="s">
        <v>3201</v>
      </c>
      <c r="C2" s="835" t="s">
        <v>3202</v>
      </c>
    </row>
    <row customHeight="1" ht="11.25">
      <c r="A3" s="835">
        <v>4190415</v>
      </c>
      <c r="B3" s="835" t="s">
        <v>3203</v>
      </c>
      <c r="C3" s="835" t="s">
        <v>3202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CBB2C-8A68-5F18-A2F8-A86EA8FB77E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3204</v>
      </c>
      <c r="B1" s="163" t="s">
        <v>3205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8C2A9-7EBF-A381-DDCA-90C20B4DD5B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3206</v>
      </c>
      <c r="B1" s="0" t="b">
        <v>1</v>
      </c>
    </row>
    <row customHeight="1" ht="11.25">
      <c r="A2" s="0" t="s">
        <v>3207</v>
      </c>
      <c r="B2" s="0" t="b">
        <v>0</v>
      </c>
    </row>
    <row customHeight="1" ht="11.25">
      <c r="A3" s="0" t="s">
        <v>3208</v>
      </c>
      <c r="B3" s="0" t="b">
        <v>1</v>
      </c>
    </row>
    <row customHeight="1" ht="11.25">
      <c r="A4" s="0" t="s">
        <v>3209</v>
      </c>
      <c r="B4" s="0" t="b">
        <v>0</v>
      </c>
    </row>
    <row customHeight="1" ht="11.25">
      <c r="A5" s="0" t="s">
        <v>3210</v>
      </c>
      <c r="B5" s="0" t="b">
        <v>0</v>
      </c>
    </row>
    <row customHeight="1" ht="11.25">
      <c r="A6" s="0" t="s">
        <v>3211</v>
      </c>
      <c r="B6" s="0" t="b">
        <v>0</v>
      </c>
    </row>
    <row customHeight="1" ht="11.25">
      <c r="A7" s="0" t="s">
        <v>3212</v>
      </c>
      <c r="B7" s="0" t="b">
        <v>0</v>
      </c>
    </row>
    <row customHeight="1" ht="11.25">
      <c r="A8" s="0" t="s">
        <v>3213</v>
      </c>
      <c r="B8" s="0" t="b">
        <v>0</v>
      </c>
    </row>
    <row customHeight="1" ht="11.25">
      <c r="A9" s="0" t="s">
        <v>3214</v>
      </c>
      <c r="B9" s="0" t="b">
        <v>0</v>
      </c>
    </row>
    <row customHeight="1" ht="11.25">
      <c r="A10" s="0" t="s">
        <v>3215</v>
      </c>
      <c r="B10" s="0" t="b">
        <v>0</v>
      </c>
    </row>
    <row customHeight="1" ht="11.25">
      <c r="A11" s="0" t="s">
        <v>3216</v>
      </c>
      <c r="B11" s="0" t="b">
        <v>0</v>
      </c>
    </row>
    <row customHeight="1" ht="11.25">
      <c r="A12" s="0" t="s">
        <v>3217</v>
      </c>
      <c r="B12" s="0" t="b">
        <v>0</v>
      </c>
    </row>
    <row customHeight="1" ht="11.25">
      <c r="A13" s="0" t="s">
        <v>3218</v>
      </c>
      <c r="B13" s="0" t="b">
        <v>0</v>
      </c>
    </row>
    <row customHeight="1" ht="11.25">
      <c r="A14" s="0" t="s">
        <v>3219</v>
      </c>
      <c r="B14" s="0" t="b">
        <v>1</v>
      </c>
    </row>
    <row customHeight="1" ht="11.25">
      <c r="A15" s="0" t="s">
        <v>3220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D063E-D01B-274C-2CF8-E10C2F488A3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7730A-5818-9F88-91D8-8F4E0C23614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3221</v>
      </c>
      <c r="B1" s="67" t="s">
        <v>3222</v>
      </c>
    </row>
    <row customHeight="1" ht="11.25">
      <c r="A2" s="64" t="s">
        <v>3223</v>
      </c>
      <c r="B2" s="64" t="s">
        <v>3224</v>
      </c>
    </row>
    <row customHeight="1" ht="11.25">
      <c r="A3" s="64" t="s">
        <v>3225</v>
      </c>
      <c r="B3" s="64" t="s">
        <v>3226</v>
      </c>
    </row>
    <row customHeight="1" ht="11.25">
      <c r="A4" s="64" t="s">
        <v>3227</v>
      </c>
      <c r="B4" s="64" t="s">
        <v>3228</v>
      </c>
    </row>
    <row customHeight="1" ht="11.25">
      <c r="A5" s="64" t="s">
        <v>3229</v>
      </c>
      <c r="B5" s="64" t="s">
        <v>3230</v>
      </c>
    </row>
    <row customHeight="1" ht="11.25">
      <c r="A6" s="64" t="s">
        <v>3231</v>
      </c>
      <c r="B6" s="64" t="s">
        <v>3232</v>
      </c>
    </row>
    <row customHeight="1" ht="11.25">
      <c r="A7" s="64" t="s">
        <v>3233</v>
      </c>
      <c r="B7" s="64" t="s">
        <v>3234</v>
      </c>
    </row>
    <row customHeight="1" ht="11.25">
      <c r="A8" s="64" t="s">
        <v>3235</v>
      </c>
      <c r="B8" s="64" t="s">
        <v>3236</v>
      </c>
    </row>
    <row customHeight="1" ht="11.25">
      <c r="A9" s="64" t="s">
        <v>3237</v>
      </c>
      <c r="B9" s="64" t="s">
        <v>3238</v>
      </c>
    </row>
    <row customHeight="1" ht="11.25">
      <c r="A10" s="64" t="s">
        <v>3239</v>
      </c>
      <c r="B10" s="64" t="s">
        <v>3240</v>
      </c>
    </row>
    <row customHeight="1" ht="11.25">
      <c r="A11" s="64" t="s">
        <v>3241</v>
      </c>
      <c r="B11" s="64" t="s">
        <v>3242</v>
      </c>
    </row>
    <row customHeight="1" ht="11.25">
      <c r="A12" s="64" t="s">
        <v>3243</v>
      </c>
      <c r="B12" s="64" t="s">
        <v>3244</v>
      </c>
    </row>
    <row customHeight="1" ht="11.25">
      <c r="A13" s="64" t="s">
        <v>3245</v>
      </c>
      <c r="B13" s="64" t="s">
        <v>3246</v>
      </c>
    </row>
    <row customHeight="1" ht="11.25">
      <c r="A14" s="64" t="s">
        <v>3247</v>
      </c>
      <c r="B14" s="64" t="s">
        <v>3248</v>
      </c>
    </row>
    <row customHeight="1" ht="11.25">
      <c r="A15" s="64" t="s">
        <v>3249</v>
      </c>
      <c r="B15" s="64" t="s">
        <v>3250</v>
      </c>
    </row>
    <row customHeight="1" ht="11.25">
      <c r="A16" s="64" t="s">
        <v>3251</v>
      </c>
      <c r="B16" s="64" t="s">
        <v>3252</v>
      </c>
    </row>
    <row customHeight="1" ht="11.25">
      <c r="A17" s="64" t="s">
        <v>3253</v>
      </c>
      <c r="B17" s="64" t="s">
        <v>3254</v>
      </c>
    </row>
    <row customHeight="1" ht="11.25">
      <c r="A18" s="64" t="s">
        <v>3255</v>
      </c>
      <c r="B18" s="64" t="s">
        <v>3256</v>
      </c>
    </row>
    <row customHeight="1" ht="11.25">
      <c r="A19" s="64" t="s">
        <v>3257</v>
      </c>
      <c r="B19" s="64" t="s">
        <v>3258</v>
      </c>
    </row>
    <row customHeight="1" ht="11.25">
      <c r="A20" s="64" t="s">
        <v>3259</v>
      </c>
      <c r="B20" s="64" t="s">
        <v>3260</v>
      </c>
    </row>
    <row customHeight="1" ht="11.25">
      <c r="A21" s="64" t="s">
        <v>3261</v>
      </c>
      <c r="B21" s="64" t="s">
        <v>3262</v>
      </c>
    </row>
    <row customHeight="1" ht="11.25">
      <c r="A22" s="64" t="s">
        <v>3263</v>
      </c>
      <c r="B22" s="64" t="s">
        <v>3264</v>
      </c>
    </row>
    <row customHeight="1" ht="11.25">
      <c r="A23" s="64" t="s">
        <v>3265</v>
      </c>
      <c r="B23" s="64" t="s">
        <v>3266</v>
      </c>
    </row>
    <row customHeight="1" ht="11.25">
      <c r="A24" s="64" t="s">
        <v>3267</v>
      </c>
      <c r="B24" s="64" t="s">
        <v>3268</v>
      </c>
    </row>
    <row customHeight="1" ht="11.25">
      <c r="A25" s="64" t="s">
        <v>3269</v>
      </c>
      <c r="B25" s="64" t="s">
        <v>3270</v>
      </c>
    </row>
    <row customHeight="1" ht="11.25">
      <c r="A26" s="64" t="s">
        <v>3271</v>
      </c>
      <c r="B26" s="64" t="s">
        <v>3272</v>
      </c>
    </row>
    <row customHeight="1" ht="11.25">
      <c r="A27" s="64" t="s">
        <v>3273</v>
      </c>
      <c r="B27" s="64" t="s">
        <v>3274</v>
      </c>
    </row>
    <row customHeight="1" ht="11.25">
      <c r="A28" s="64" t="s">
        <v>3275</v>
      </c>
      <c r="B28" s="64" t="s">
        <v>3276</v>
      </c>
    </row>
    <row customHeight="1" ht="11.25">
      <c r="A29" s="64" t="s">
        <v>3277</v>
      </c>
      <c r="B29" s="64" t="s">
        <v>3278</v>
      </c>
    </row>
    <row customHeight="1" ht="11.25">
      <c r="A30" s="64" t="s">
        <v>3279</v>
      </c>
      <c r="B30" s="64" t="s">
        <v>3280</v>
      </c>
    </row>
    <row customHeight="1" ht="11.25">
      <c r="A31" s="64" t="s">
        <v>3281</v>
      </c>
      <c r="B31" s="64" t="s">
        <v>3282</v>
      </c>
    </row>
    <row customHeight="1" ht="11.25">
      <c r="A32" s="64" t="s">
        <v>3283</v>
      </c>
      <c r="B32" s="64" t="s">
        <v>3284</v>
      </c>
    </row>
    <row customHeight="1" ht="11.25">
      <c r="A33" s="64" t="s">
        <v>3285</v>
      </c>
      <c r="B33" s="64" t="s">
        <v>3286</v>
      </c>
    </row>
    <row customHeight="1" ht="11.25">
      <c r="A34" s="64" t="s">
        <v>3287</v>
      </c>
      <c r="B34" s="64" t="s">
        <v>3288</v>
      </c>
    </row>
    <row customHeight="1" ht="11.25">
      <c r="A35" s="64" t="s">
        <v>3289</v>
      </c>
      <c r="B35" s="64" t="s">
        <v>3290</v>
      </c>
    </row>
    <row customHeight="1" ht="11.25">
      <c r="A36" s="64" t="s">
        <v>3291</v>
      </c>
      <c r="B36" s="64" t="s">
        <v>3292</v>
      </c>
    </row>
    <row customHeight="1" ht="11.25">
      <c r="A37" s="64" t="s">
        <v>3293</v>
      </c>
      <c r="B37" s="64" t="s">
        <v>3294</v>
      </c>
    </row>
    <row customHeight="1" ht="11.25">
      <c r="A38" s="64" t="s">
        <v>3295</v>
      </c>
      <c r="B38" s="64" t="s">
        <v>3296</v>
      </c>
    </row>
    <row customHeight="1" ht="11.25">
      <c r="A39" s="64" t="s">
        <v>3297</v>
      </c>
      <c r="B39" s="64" t="s">
        <v>3298</v>
      </c>
    </row>
    <row customHeight="1" ht="11.25">
      <c r="A40" s="64" t="s">
        <v>3299</v>
      </c>
      <c r="B40" s="64" t="s">
        <v>3300</v>
      </c>
    </row>
    <row customHeight="1" ht="11.25">
      <c r="A41" s="64" t="s">
        <v>3301</v>
      </c>
      <c r="B41" s="64" t="s">
        <v>3302</v>
      </c>
    </row>
    <row customHeight="1" ht="11.25">
      <c r="A42" s="64" t="s">
        <v>3303</v>
      </c>
      <c r="B42" s="64" t="s">
        <v>3304</v>
      </c>
    </row>
    <row customHeight="1" ht="11.25">
      <c r="A43" s="64" t="s">
        <v>3305</v>
      </c>
      <c r="B43" s="64" t="s">
        <v>3306</v>
      </c>
    </row>
    <row customHeight="1" ht="11.25">
      <c r="A44" s="64" t="s">
        <v>3307</v>
      </c>
      <c r="B44" s="64" t="s">
        <v>3308</v>
      </c>
    </row>
    <row customHeight="1" ht="11.25">
      <c r="A45" s="64" t="s">
        <v>3309</v>
      </c>
      <c r="B45" s="64" t="s">
        <v>3310</v>
      </c>
    </row>
    <row customHeight="1" ht="11.25">
      <c r="A46" s="64" t="s">
        <v>3311</v>
      </c>
      <c r="B46" s="64" t="s">
        <v>3312</v>
      </c>
    </row>
    <row customHeight="1" ht="11.25">
      <c r="A47" s="64" t="s">
        <v>3313</v>
      </c>
      <c r="B47" s="64" t="s">
        <v>3314</v>
      </c>
    </row>
    <row customHeight="1" ht="11.25">
      <c r="A48" s="64" t="s">
        <v>3315</v>
      </c>
      <c r="B48" s="64" t="s">
        <v>3316</v>
      </c>
    </row>
    <row customHeight="1" ht="11.25">
      <c r="A49" s="64" t="s">
        <v>3317</v>
      </c>
      <c r="B49" s="64" t="s">
        <v>3318</v>
      </c>
    </row>
    <row customHeight="1" ht="11.25">
      <c r="A50" s="64" t="s">
        <v>3319</v>
      </c>
      <c r="B50" s="64" t="s">
        <v>3320</v>
      </c>
    </row>
    <row customHeight="1" ht="11.25">
      <c r="A51" s="64" t="s">
        <v>3321</v>
      </c>
      <c r="B51" s="64" t="s">
        <v>3322</v>
      </c>
    </row>
    <row customHeight="1" ht="11.25">
      <c r="A52" s="64" t="s">
        <v>3323</v>
      </c>
      <c r="B52" s="64" t="s">
        <v>3324</v>
      </c>
    </row>
    <row customHeight="1" ht="11.25">
      <c r="A53" s="64" t="s">
        <v>3325</v>
      </c>
      <c r="B53" s="64" t="s">
        <v>3326</v>
      </c>
    </row>
    <row customHeight="1" ht="11.25">
      <c r="A54" s="64" t="s">
        <v>3327</v>
      </c>
      <c r="B54" s="64" t="s">
        <v>3328</v>
      </c>
    </row>
    <row customHeight="1" ht="11.25">
      <c r="A55" s="64" t="s">
        <v>3329</v>
      </c>
      <c r="B55" s="64" t="s">
        <v>3330</v>
      </c>
    </row>
    <row customHeight="1" ht="11.25">
      <c r="A56" s="64" t="s">
        <v>3331</v>
      </c>
      <c r="B56" s="64" t="s">
        <v>3332</v>
      </c>
    </row>
    <row customHeight="1" ht="11.25">
      <c r="A57" s="64" t="s">
        <v>3333</v>
      </c>
      <c r="B57" s="64" t="s">
        <v>3334</v>
      </c>
    </row>
    <row customHeight="1" ht="11.25">
      <c r="A58" s="64" t="s">
        <v>3335</v>
      </c>
      <c r="B58" s="64" t="s">
        <v>3336</v>
      </c>
    </row>
    <row customHeight="1" ht="11.25">
      <c r="A59" s="64" t="s">
        <v>3337</v>
      </c>
      <c r="B59" s="64" t="s">
        <v>3338</v>
      </c>
    </row>
    <row customHeight="1" ht="11.25">
      <c r="A60" s="64" t="s">
        <v>3339</v>
      </c>
      <c r="B60" s="64" t="s">
        <v>3340</v>
      </c>
    </row>
    <row customHeight="1" ht="11.25">
      <c r="A61" s="64"/>
      <c r="B61" s="64" t="s">
        <v>3341</v>
      </c>
    </row>
    <row customHeight="1" ht="11.25">
      <c r="A62" s="64"/>
      <c r="B62" s="64" t="s">
        <v>3342</v>
      </c>
    </row>
    <row customHeight="1" ht="11.25">
      <c r="A63" s="64"/>
      <c r="B63" s="64" t="s">
        <v>3343</v>
      </c>
    </row>
    <row customHeight="1" ht="11.25">
      <c r="A64" s="64"/>
      <c r="B64" s="64" t="s">
        <v>3344</v>
      </c>
    </row>
    <row customHeight="1" ht="11.25">
      <c r="A65" s="64"/>
      <c r="B65" s="64" t="s">
        <v>3345</v>
      </c>
    </row>
    <row customHeight="1" ht="11.25">
      <c r="A66" s="64"/>
      <c r="B66" s="64" t="s">
        <v>3346</v>
      </c>
    </row>
    <row customHeight="1" ht="11.25">
      <c r="A67" s="64"/>
      <c r="B67" s="64" t="s">
        <v>3347</v>
      </c>
    </row>
    <row customHeight="1" ht="11.25">
      <c r="A68" s="64"/>
      <c r="B68" s="64" t="s">
        <v>3348</v>
      </c>
    </row>
    <row customHeight="1" ht="11.25">
      <c r="A69" s="64"/>
      <c r="B69" s="64" t="s">
        <v>3349</v>
      </c>
    </row>
    <row customHeight="1" ht="11.25">
      <c r="A70" s="64"/>
      <c r="B70" s="64" t="s">
        <v>3350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E0648-DF98-ED78-F192-1C8A91B441F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3351</v>
      </c>
    </row>
    <row customHeight="1" ht="90">
      <c r="B2" s="94" t="s">
        <v>3352</v>
      </c>
    </row>
    <row customHeight="1" ht="67.5">
      <c r="B3" s="94" t="s">
        <v>3353</v>
      </c>
    </row>
    <row customHeight="1" ht="33.75">
      <c r="B4" s="94" t="s">
        <v>3354</v>
      </c>
    </row>
    <row customHeight="1" ht="11.25">
      <c r="B5" s="94" t="s">
        <v>3355</v>
      </c>
    </row>
    <row customHeight="1" ht="22.5">
      <c r="B6" s="94" t="s">
        <v>3356</v>
      </c>
    </row>
    <row customHeight="1" ht="22.5">
      <c r="B7" s="94" t="s">
        <v>3357</v>
      </c>
    </row>
    <row customHeight="1" ht="22.5">
      <c r="B8" s="94" t="s">
        <v>3358</v>
      </c>
    </row>
    <row customHeight="1" ht="22.5">
      <c r="B9" s="94" t="s">
        <v>3359</v>
      </c>
    </row>
    <row customHeight="1" ht="56.25">
      <c r="B10" s="94" t="s">
        <v>3360</v>
      </c>
    </row>
    <row customHeight="1" ht="12.75">
      <c r="B11" s="159" t="s">
        <v>3361</v>
      </c>
    </row>
    <row customHeight="1" ht="11.25">
      <c r="B12" s="93" t="s">
        <v>3362</v>
      </c>
    </row>
    <row customHeight="1" ht="22.5">
      <c r="B13" s="94" t="s">
        <v>3363</v>
      </c>
    </row>
    <row customHeight="1" ht="67.5">
      <c r="B14" s="94" t="s">
        <v>3364</v>
      </c>
    </row>
    <row customHeight="1" ht="22.5">
      <c r="B15" s="94" t="s">
        <v>3365</v>
      </c>
    </row>
    <row customHeight="1" ht="11.25">
      <c r="B16" s="93" t="s">
        <v>3366</v>
      </c>
      <c r="D16" s="100"/>
    </row>
    <row customHeight="1" ht="33.75">
      <c r="B17" s="94" t="s">
        <v>3367</v>
      </c>
    </row>
    <row customHeight="1" ht="33.75">
      <c r="B18" s="94" t="s">
        <v>3368</v>
      </c>
    </row>
    <row customHeight="1" ht="11.25">
      <c r="B19" s="94" t="s">
        <v>3369</v>
      </c>
    </row>
    <row customHeight="1" ht="33.75">
      <c r="B20" s="94" t="s">
        <v>3370</v>
      </c>
    </row>
    <row customHeight="1" ht="11.25">
      <c r="B21" s="93" t="s">
        <v>3371</v>
      </c>
    </row>
    <row customHeight="1" ht="11.25">
      <c r="B22" s="94" t="s">
        <v>3372</v>
      </c>
    </row>
    <row r="24" customHeight="1" ht="22.5">
      <c r="B24" s="161" t="s">
        <v>3373</v>
      </c>
    </row>
    <row r="26" customHeight="1" ht="11.25">
      <c r="B26" s="93" t="s">
        <v>3374</v>
      </c>
    </row>
    <row customHeight="1" ht="22.5">
      <c r="B27" s="160" t="s">
        <v>401</v>
      </c>
    </row>
    <row customHeight="1" ht="56.25">
      <c r="B28" s="160" t="s">
        <v>3375</v>
      </c>
    </row>
    <row customHeight="1" ht="11.25">
      <c r="B29" s="210" t="s">
        <v>3376</v>
      </c>
    </row>
    <row customHeight="1" ht="22.5">
      <c r="B30" s="160" t="s">
        <v>3377</v>
      </c>
    </row>
    <row r="32" customHeight="1" ht="11.25">
      <c r="A32" s="188"/>
      <c r="B32" s="189" t="s">
        <v>3378</v>
      </c>
    </row>
    <row customHeight="1" ht="14.25">
      <c r="A33" s="190">
        <v>1</v>
      </c>
      <c r="B33" s="191" t="s">
        <v>3379</v>
      </c>
    </row>
    <row customHeight="1" ht="14.25">
      <c r="A34" s="190">
        <v>2</v>
      </c>
      <c r="B34" s="191" t="s">
        <v>3380</v>
      </c>
    </row>
    <row customHeight="1" ht="11.25">
      <c r="B35" s="189" t="s">
        <v>3381</v>
      </c>
    </row>
    <row customHeight="1" ht="11.25">
      <c r="B36" s="191" t="s">
        <v>3382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69FB8-28E3-BA1E-E438-79D6FAA6A95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110</v>
      </c>
      <c r="E2" s="2235"/>
      <c r="F2" s="1625"/>
      <c r="G2" s="1620" t="s">
        <v>110</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89</v>
      </c>
      <c r="E11" s="2223" t="s">
        <v>106</v>
      </c>
      <c r="F11" s="2192" t="s">
        <v>89</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